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workbookProtection workbookPassword="DBAD" lockStructure="1"/>
  <bookViews>
    <workbookView xWindow="72" yWindow="24" windowWidth="15156" windowHeight="8916" tabRatio="924"/>
  </bookViews>
  <sheets>
    <sheet name="Enrollment" sheetId="72" r:id="rId1"/>
    <sheet name="Revenue Projection" sheetId="58" r:id="rId2"/>
    <sheet name="Pre-Determined" sheetId="126" state="hidden" r:id="rId3"/>
    <sheet name="Salary Menu MIS 3382" sheetId="85" r:id="rId4"/>
    <sheet name="Personnel List-Optional" sheetId="127" r:id="rId5"/>
    <sheet name="Position Summary" sheetId="130" r:id="rId6"/>
    <sheet name="ESE Compliance" sheetId="170" r:id="rId7"/>
    <sheet name="Health Services Position Choice" sheetId="169" r:id="rId8"/>
    <sheet name="Discretionary Pg 1" sheetId="1" r:id="rId9"/>
    <sheet name="Discretionary Pg 2" sheetId="40" r:id="rId10"/>
    <sheet name="Day Care Proj" sheetId="62" r:id="rId11"/>
    <sheet name="ESE Gifted" sheetId="33" r:id="rId12"/>
    <sheet name="Title I" sheetId="56" r:id="rId13"/>
    <sheet name="Object Codes" sheetId="171" state="hidden" r:id="rId14"/>
  </sheets>
  <definedNames>
    <definedName name="_xlnm.Print_Area" localSheetId="10">'Day Care Proj'!$A$1:$F$48</definedName>
    <definedName name="_xlnm.Print_Area" localSheetId="8">'Discretionary Pg 1'!$A$1:$F$48</definedName>
    <definedName name="_xlnm.Print_Area" localSheetId="9">'Discretionary Pg 2'!$A$1:$F$48</definedName>
    <definedName name="_xlnm.Print_Area" localSheetId="0">Enrollment!$A$1:$J$51</definedName>
    <definedName name="_xlnm.Print_Area" localSheetId="6">'ESE Compliance'!$A$1:$K$34</definedName>
    <definedName name="_xlnm.Print_Area" localSheetId="11">'ESE Gifted'!$A$1:$F$48</definedName>
    <definedName name="_xlnm.Print_Area" localSheetId="7">'Health Services Position Choice'!$A$1:$F$39</definedName>
    <definedName name="_xlnm.Print_Area" localSheetId="4">'Personnel List-Optional'!$A$1:$M$528</definedName>
    <definedName name="_xlnm.Print_Area" localSheetId="5">'Position Summary'!$A$1:$D$113</definedName>
    <definedName name="_xlnm.Print_Area" localSheetId="2">'Pre-Determined'!$A$1:$E$141</definedName>
    <definedName name="_xlnm.Print_Area" localSheetId="1">'Revenue Projection'!$A$1:$J$101</definedName>
    <definedName name="_xlnm.Print_Area" localSheetId="3">'Salary Menu MIS 3382'!$A$1:$H$535</definedName>
    <definedName name="_xlnm.Print_Area" localSheetId="12">'Title I'!$A$1:$F$48</definedName>
    <definedName name="_xlnm.Print_Titles" localSheetId="4">'Personnel List-Optional'!$1:$7</definedName>
    <definedName name="_xlnm.Print_Titles" localSheetId="5">'Position Summary'!$1:$6</definedName>
    <definedName name="_xlnm.Print_Titles" localSheetId="3">'Salary Menu MIS 3382'!$1:$7</definedName>
  </definedNames>
  <calcPr calcId="145621"/>
</workbook>
</file>

<file path=xl/calcChain.xml><?xml version="1.0" encoding="utf-8"?>
<calcChain xmlns="http://schemas.openxmlformats.org/spreadsheetml/2006/main">
  <c r="C37" i="56" l="1"/>
  <c r="C36" i="56"/>
  <c r="C35" i="56"/>
  <c r="C34" i="56"/>
  <c r="C33" i="56"/>
  <c r="C32" i="56"/>
  <c r="C31" i="56"/>
  <c r="C30" i="56"/>
  <c r="C29" i="56"/>
  <c r="C28" i="56"/>
  <c r="C27" i="56"/>
  <c r="C26" i="56"/>
  <c r="C25" i="56"/>
  <c r="C24" i="56"/>
  <c r="C23" i="56"/>
  <c r="C22" i="56"/>
  <c r="C21" i="56"/>
  <c r="C20" i="56"/>
  <c r="C19" i="56"/>
  <c r="C18" i="56"/>
  <c r="C17" i="56"/>
  <c r="C16" i="56"/>
  <c r="C15" i="56"/>
  <c r="C14" i="56"/>
  <c r="C13" i="56"/>
  <c r="C12" i="56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37" i="62"/>
  <c r="C36" i="62"/>
  <c r="C35" i="62"/>
  <c r="C34" i="62"/>
  <c r="C33" i="62"/>
  <c r="C32" i="62"/>
  <c r="C31" i="62"/>
  <c r="C30" i="62"/>
  <c r="C29" i="62"/>
  <c r="C28" i="62"/>
  <c r="C27" i="62"/>
  <c r="C26" i="62"/>
  <c r="C25" i="62"/>
  <c r="C24" i="62"/>
  <c r="C23" i="62"/>
  <c r="C22" i="62"/>
  <c r="C21" i="62"/>
  <c r="C20" i="62"/>
  <c r="C19" i="62"/>
  <c r="C18" i="62"/>
  <c r="C17" i="62"/>
  <c r="C16" i="62"/>
  <c r="C15" i="62"/>
  <c r="C14" i="62"/>
  <c r="C13" i="62"/>
  <c r="C12" i="62"/>
  <c r="C37" i="40"/>
  <c r="C36" i="40"/>
  <c r="C35" i="40"/>
  <c r="C34" i="40"/>
  <c r="C33" i="40"/>
  <c r="C32" i="40"/>
  <c r="C31" i="40"/>
  <c r="C30" i="40"/>
  <c r="C29" i="40"/>
  <c r="C28" i="40"/>
  <c r="C27" i="40"/>
  <c r="C26" i="40"/>
  <c r="C25" i="40"/>
  <c r="C24" i="40"/>
  <c r="C23" i="40"/>
  <c r="C22" i="40"/>
  <c r="C21" i="40"/>
  <c r="C20" i="40"/>
  <c r="C19" i="40"/>
  <c r="C18" i="40"/>
  <c r="C17" i="40"/>
  <c r="C16" i="40"/>
  <c r="C15" i="40"/>
  <c r="C14" i="40"/>
  <c r="C13" i="40"/>
  <c r="C12" i="40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466" i="85" l="1"/>
  <c r="C440" i="85"/>
  <c r="C385" i="85"/>
  <c r="C386" i="85"/>
  <c r="C379" i="85"/>
  <c r="C374" i="85"/>
  <c r="C367" i="85"/>
  <c r="C356" i="85"/>
  <c r="C323" i="85"/>
  <c r="C258" i="85"/>
  <c r="C239" i="85"/>
  <c r="B386" i="127" l="1"/>
  <c r="A386" i="127"/>
  <c r="X387" i="85"/>
  <c r="X386" i="85"/>
  <c r="D386" i="85"/>
  <c r="AD386" i="85" s="1"/>
  <c r="AH383" i="85" s="1"/>
  <c r="C386" i="127" l="1"/>
  <c r="H386" i="85"/>
  <c r="G386" i="85"/>
  <c r="N386" i="85"/>
  <c r="A31" i="126"/>
  <c r="H388" i="85" l="1"/>
  <c r="J19" i="170" l="1"/>
  <c r="J17" i="170"/>
  <c r="J16" i="170"/>
  <c r="C337" i="85" l="1"/>
  <c r="H90" i="58"/>
  <c r="H77" i="58"/>
  <c r="H62" i="58"/>
  <c r="H48" i="58"/>
  <c r="H21" i="58"/>
  <c r="D480" i="85"/>
  <c r="F17" i="170"/>
  <c r="F19" i="170"/>
  <c r="F16" i="170"/>
  <c r="D18" i="170"/>
  <c r="E17" i="170"/>
  <c r="D17" i="170"/>
  <c r="C15" i="170"/>
  <c r="C14" i="170"/>
  <c r="C7" i="170"/>
  <c r="A4" i="170"/>
  <c r="H82" i="58" l="1"/>
  <c r="H92" i="58" s="1"/>
  <c r="P2" i="85" l="1"/>
  <c r="C190" i="127" l="1"/>
  <c r="C189" i="127"/>
  <c r="C188" i="127"/>
  <c r="C187" i="127"/>
  <c r="C186" i="127"/>
  <c r="C185" i="127"/>
  <c r="C184" i="127"/>
  <c r="C183" i="127"/>
  <c r="C182" i="127"/>
  <c r="C181" i="127"/>
  <c r="C180" i="127"/>
  <c r="C179" i="127"/>
  <c r="C178" i="127"/>
  <c r="C177" i="127"/>
  <c r="C176" i="127"/>
  <c r="C175" i="127"/>
  <c r="C174" i="127"/>
  <c r="C173" i="127"/>
  <c r="C172" i="127"/>
  <c r="C171" i="127"/>
  <c r="C170" i="127"/>
  <c r="C169" i="127"/>
  <c r="C168" i="127"/>
  <c r="C167" i="127"/>
  <c r="C166" i="127"/>
  <c r="C165" i="127"/>
  <c r="C164" i="127"/>
  <c r="C163" i="127"/>
  <c r="C162" i="127"/>
  <c r="C161" i="127"/>
  <c r="C160" i="127"/>
  <c r="C159" i="127"/>
  <c r="C158" i="127"/>
  <c r="C157" i="127"/>
  <c r="C156" i="127"/>
  <c r="C155" i="127"/>
  <c r="C154" i="127"/>
  <c r="C153" i="127"/>
  <c r="C152" i="127"/>
  <c r="C151" i="127"/>
  <c r="C150" i="127"/>
  <c r="C149" i="127"/>
  <c r="C148" i="127"/>
  <c r="C147" i="127"/>
  <c r="C146" i="127"/>
  <c r="C145" i="127"/>
  <c r="C144" i="127"/>
  <c r="C143" i="127"/>
  <c r="C142" i="127"/>
  <c r="C141" i="127"/>
  <c r="C140" i="127"/>
  <c r="C139" i="127"/>
  <c r="C138" i="127"/>
  <c r="C137" i="127"/>
  <c r="C136" i="127"/>
  <c r="C135" i="127"/>
  <c r="C134" i="127"/>
  <c r="C133" i="127"/>
  <c r="C132" i="127"/>
  <c r="C131" i="127"/>
  <c r="C130" i="127"/>
  <c r="C129" i="127"/>
  <c r="C128" i="127"/>
  <c r="C127" i="127"/>
  <c r="C126" i="127"/>
  <c r="C125" i="127"/>
  <c r="C124" i="127"/>
  <c r="C123" i="127"/>
  <c r="C122" i="127"/>
  <c r="C121" i="127"/>
  <c r="C120" i="127"/>
  <c r="C119" i="127"/>
  <c r="C118" i="127"/>
  <c r="C117" i="127"/>
  <c r="C116" i="127"/>
  <c r="C115" i="127"/>
  <c r="C114" i="127"/>
  <c r="B190" i="127"/>
  <c r="A190" i="127"/>
  <c r="B189" i="127"/>
  <c r="A189" i="127"/>
  <c r="B188" i="127"/>
  <c r="A188" i="127"/>
  <c r="B187" i="127"/>
  <c r="A187" i="127"/>
  <c r="B186" i="127"/>
  <c r="A186" i="127"/>
  <c r="B185" i="127"/>
  <c r="A185" i="127"/>
  <c r="B184" i="127"/>
  <c r="A184" i="127"/>
  <c r="B183" i="127"/>
  <c r="A183" i="127"/>
  <c r="B182" i="127"/>
  <c r="A182" i="127"/>
  <c r="B181" i="127"/>
  <c r="A181" i="127"/>
  <c r="B180" i="127"/>
  <c r="A180" i="127"/>
  <c r="B179" i="127"/>
  <c r="A179" i="127"/>
  <c r="B178" i="127"/>
  <c r="A178" i="127"/>
  <c r="B177" i="127"/>
  <c r="A177" i="127"/>
  <c r="B176" i="127"/>
  <c r="A176" i="127"/>
  <c r="B175" i="127"/>
  <c r="A175" i="127"/>
  <c r="B174" i="127"/>
  <c r="A174" i="127"/>
  <c r="B173" i="127"/>
  <c r="A173" i="127"/>
  <c r="B172" i="127"/>
  <c r="A172" i="127"/>
  <c r="B171" i="127"/>
  <c r="A171" i="127"/>
  <c r="B170" i="127"/>
  <c r="A170" i="127"/>
  <c r="B169" i="127"/>
  <c r="A169" i="127"/>
  <c r="B168" i="127"/>
  <c r="A168" i="127"/>
  <c r="B167" i="127"/>
  <c r="A167" i="127"/>
  <c r="B166" i="127"/>
  <c r="A166" i="127"/>
  <c r="B165" i="127"/>
  <c r="A165" i="127"/>
  <c r="B164" i="127"/>
  <c r="A164" i="127"/>
  <c r="B163" i="127"/>
  <c r="A163" i="127"/>
  <c r="B162" i="127"/>
  <c r="A162" i="127"/>
  <c r="B161" i="127"/>
  <c r="A161" i="127"/>
  <c r="B160" i="127"/>
  <c r="A160" i="127"/>
  <c r="B159" i="127"/>
  <c r="A159" i="127"/>
  <c r="B158" i="127"/>
  <c r="A158" i="127"/>
  <c r="B157" i="127"/>
  <c r="A157" i="127"/>
  <c r="B156" i="127"/>
  <c r="A156" i="127"/>
  <c r="B155" i="127"/>
  <c r="A155" i="127"/>
  <c r="B154" i="127"/>
  <c r="A154" i="127"/>
  <c r="B153" i="127"/>
  <c r="A153" i="127"/>
  <c r="B152" i="127"/>
  <c r="A152" i="127"/>
  <c r="B151" i="127"/>
  <c r="A151" i="127"/>
  <c r="B150" i="127"/>
  <c r="A150" i="127"/>
  <c r="B149" i="127"/>
  <c r="A149" i="127"/>
  <c r="B148" i="127"/>
  <c r="A148" i="127"/>
  <c r="B147" i="127"/>
  <c r="A147" i="127"/>
  <c r="B146" i="127"/>
  <c r="A146" i="127"/>
  <c r="B145" i="127"/>
  <c r="A145" i="127"/>
  <c r="B144" i="127"/>
  <c r="A144" i="127"/>
  <c r="B143" i="127"/>
  <c r="A143" i="127"/>
  <c r="B142" i="127"/>
  <c r="A142" i="127"/>
  <c r="B141" i="127"/>
  <c r="A141" i="127"/>
  <c r="B140" i="127"/>
  <c r="A140" i="127"/>
  <c r="B139" i="127"/>
  <c r="A139" i="127"/>
  <c r="B138" i="127"/>
  <c r="A138" i="127"/>
  <c r="B137" i="127"/>
  <c r="A137" i="127"/>
  <c r="B136" i="127"/>
  <c r="A136" i="127"/>
  <c r="B135" i="127"/>
  <c r="A135" i="127"/>
  <c r="B134" i="127"/>
  <c r="A134" i="127"/>
  <c r="B133" i="127"/>
  <c r="A133" i="127"/>
  <c r="B132" i="127"/>
  <c r="A132" i="127"/>
  <c r="B131" i="127"/>
  <c r="A131" i="127"/>
  <c r="B130" i="127"/>
  <c r="A130" i="127"/>
  <c r="B129" i="127"/>
  <c r="A129" i="127"/>
  <c r="B128" i="127"/>
  <c r="A128" i="127"/>
  <c r="B127" i="127"/>
  <c r="A127" i="127"/>
  <c r="B126" i="127"/>
  <c r="A126" i="127"/>
  <c r="B125" i="127"/>
  <c r="A125" i="127"/>
  <c r="B124" i="127"/>
  <c r="A124" i="127"/>
  <c r="B123" i="127"/>
  <c r="A123" i="127"/>
  <c r="B122" i="127"/>
  <c r="A122" i="127"/>
  <c r="B121" i="127"/>
  <c r="A121" i="127"/>
  <c r="B120" i="127"/>
  <c r="A120" i="127"/>
  <c r="B119" i="127"/>
  <c r="A119" i="127"/>
  <c r="B118" i="127"/>
  <c r="A118" i="127"/>
  <c r="B117" i="127"/>
  <c r="A117" i="127"/>
  <c r="B116" i="127"/>
  <c r="A116" i="127"/>
  <c r="B115" i="127"/>
  <c r="A115" i="127"/>
  <c r="B114" i="127"/>
  <c r="A114" i="127"/>
  <c r="H447" i="85"/>
  <c r="E13" i="1" l="1"/>
  <c r="D160" i="85" l="1"/>
  <c r="G160" i="85" l="1"/>
  <c r="H160" i="85"/>
  <c r="U160" i="85" s="1"/>
  <c r="D39" i="169"/>
  <c r="D20" i="169" s="1"/>
  <c r="D38" i="169"/>
  <c r="D16" i="169" s="1"/>
  <c r="D6" i="169"/>
  <c r="A3" i="169"/>
  <c r="D37" i="169"/>
  <c r="D35" i="169" s="1"/>
  <c r="E12" i="1" s="1"/>
  <c r="C245" i="127"/>
  <c r="H248" i="85"/>
  <c r="J18" i="58"/>
  <c r="J26" i="58"/>
  <c r="X248" i="85"/>
  <c r="X245" i="85"/>
  <c r="D246" i="85"/>
  <c r="H246" i="85" s="1"/>
  <c r="U246" i="85" s="1"/>
  <c r="J52" i="58"/>
  <c r="F21" i="58"/>
  <c r="J19" i="58"/>
  <c r="F77" i="58"/>
  <c r="C62" i="85"/>
  <c r="C62" i="127" s="1"/>
  <c r="A510" i="127"/>
  <c r="A497" i="127"/>
  <c r="A490" i="127"/>
  <c r="A478" i="127"/>
  <c r="A471" i="127"/>
  <c r="A465" i="127"/>
  <c r="A450" i="127"/>
  <c r="A437" i="127"/>
  <c r="A422" i="127"/>
  <c r="A399" i="127"/>
  <c r="A378" i="127"/>
  <c r="A373" i="127"/>
  <c r="A366" i="127"/>
  <c r="A360" i="127"/>
  <c r="A355" i="127"/>
  <c r="A335" i="127"/>
  <c r="A328" i="127"/>
  <c r="A322" i="127"/>
  <c r="A307" i="127"/>
  <c r="A294" i="127"/>
  <c r="A264" i="127"/>
  <c r="A257" i="127"/>
  <c r="A251" i="127"/>
  <c r="A238" i="127"/>
  <c r="C66" i="127"/>
  <c r="B67" i="127"/>
  <c r="B66" i="127"/>
  <c r="B68" i="127"/>
  <c r="A66" i="127"/>
  <c r="A67" i="127"/>
  <c r="A68" i="127"/>
  <c r="A228" i="127"/>
  <c r="A218" i="127"/>
  <c r="A208" i="127"/>
  <c r="A198" i="127"/>
  <c r="B191" i="127"/>
  <c r="A112" i="127"/>
  <c r="B111" i="127"/>
  <c r="A84" i="127"/>
  <c r="B83" i="127"/>
  <c r="A71" i="127"/>
  <c r="A61" i="127"/>
  <c r="A32" i="127"/>
  <c r="B31" i="127"/>
  <c r="A8" i="127"/>
  <c r="D97" i="85"/>
  <c r="C93" i="127"/>
  <c r="D94" i="85"/>
  <c r="AD94" i="85" s="1"/>
  <c r="D96" i="85"/>
  <c r="G96" i="85" s="1"/>
  <c r="D98" i="85"/>
  <c r="D452" i="85"/>
  <c r="C442" i="85"/>
  <c r="D68" i="85"/>
  <c r="D67" i="85"/>
  <c r="C67" i="127" s="1"/>
  <c r="D66" i="85"/>
  <c r="N66" i="85" s="1"/>
  <c r="D123" i="126"/>
  <c r="F90" i="58"/>
  <c r="F62" i="58"/>
  <c r="F48" i="58"/>
  <c r="D337" i="85"/>
  <c r="C336" i="85"/>
  <c r="D336" i="85" s="1"/>
  <c r="C492" i="127"/>
  <c r="B492" i="127"/>
  <c r="A492" i="127"/>
  <c r="D492" i="85"/>
  <c r="H492" i="85" s="1"/>
  <c r="J46" i="58"/>
  <c r="C223" i="127"/>
  <c r="B223" i="127"/>
  <c r="A223" i="127"/>
  <c r="B222" i="127"/>
  <c r="A222" i="127"/>
  <c r="C221" i="127"/>
  <c r="B221" i="127"/>
  <c r="A221" i="127"/>
  <c r="B220" i="127"/>
  <c r="A220" i="127"/>
  <c r="C219" i="127"/>
  <c r="B219" i="127"/>
  <c r="A219" i="127"/>
  <c r="AH11" i="85"/>
  <c r="D12" i="130" s="1"/>
  <c r="C505" i="127"/>
  <c r="C504" i="127"/>
  <c r="D503" i="85"/>
  <c r="C502" i="127"/>
  <c r="C499" i="127"/>
  <c r="J42" i="58"/>
  <c r="J41" i="58"/>
  <c r="H396" i="85"/>
  <c r="A43" i="130"/>
  <c r="B394" i="127"/>
  <c r="A394" i="127"/>
  <c r="B393" i="127"/>
  <c r="A393" i="127"/>
  <c r="B392" i="127"/>
  <c r="A392" i="127"/>
  <c r="A391" i="127"/>
  <c r="C393" i="127"/>
  <c r="C392" i="127"/>
  <c r="X391" i="85"/>
  <c r="D394" i="85"/>
  <c r="G395" i="85"/>
  <c r="D393" i="85"/>
  <c r="D392" i="85"/>
  <c r="H392" i="85" s="1"/>
  <c r="A82" i="130"/>
  <c r="A77" i="130"/>
  <c r="A78" i="130"/>
  <c r="A79" i="130"/>
  <c r="A80" i="130"/>
  <c r="A81" i="130"/>
  <c r="A83" i="130"/>
  <c r="A107" i="130"/>
  <c r="A94" i="130"/>
  <c r="A95" i="130"/>
  <c r="A96" i="130"/>
  <c r="A97" i="130"/>
  <c r="A98" i="130"/>
  <c r="A99" i="130"/>
  <c r="A100" i="130"/>
  <c r="A101" i="130"/>
  <c r="A102" i="130"/>
  <c r="A103" i="130"/>
  <c r="A104" i="130"/>
  <c r="A105" i="130"/>
  <c r="A106" i="130"/>
  <c r="A85" i="130"/>
  <c r="A86" i="130"/>
  <c r="A87" i="130"/>
  <c r="A88" i="130"/>
  <c r="A89" i="130"/>
  <c r="A91" i="130"/>
  <c r="A92" i="130"/>
  <c r="A93" i="130"/>
  <c r="A71" i="130"/>
  <c r="A72" i="130"/>
  <c r="A73" i="130"/>
  <c r="D74" i="130"/>
  <c r="A75" i="130"/>
  <c r="A76" i="130"/>
  <c r="A63" i="130"/>
  <c r="A64" i="130"/>
  <c r="A65" i="130"/>
  <c r="A66" i="130"/>
  <c r="A67" i="130"/>
  <c r="A68" i="130"/>
  <c r="A69" i="130"/>
  <c r="A70" i="130"/>
  <c r="A62" i="130"/>
  <c r="AH73" i="85"/>
  <c r="D71" i="130" s="1"/>
  <c r="AH66" i="85"/>
  <c r="D64" i="130" s="1"/>
  <c r="AH18" i="85"/>
  <c r="D19" i="130" s="1"/>
  <c r="B519" i="127"/>
  <c r="A519" i="127"/>
  <c r="C518" i="127"/>
  <c r="B518" i="127"/>
  <c r="A518" i="127"/>
  <c r="B517" i="127"/>
  <c r="A517" i="127"/>
  <c r="B516" i="127"/>
  <c r="A516" i="127"/>
  <c r="C515" i="127"/>
  <c r="B515" i="127"/>
  <c r="A515" i="127"/>
  <c r="C514" i="127"/>
  <c r="B514" i="127"/>
  <c r="A514" i="127"/>
  <c r="B513" i="127"/>
  <c r="A513" i="127"/>
  <c r="C512" i="127"/>
  <c r="B512" i="127"/>
  <c r="A512" i="127"/>
  <c r="C511" i="127"/>
  <c r="B511" i="127"/>
  <c r="A511" i="127"/>
  <c r="B505" i="127"/>
  <c r="A505" i="127"/>
  <c r="B504" i="127"/>
  <c r="A504" i="127"/>
  <c r="B503" i="127"/>
  <c r="A503" i="127"/>
  <c r="B502" i="127"/>
  <c r="A502" i="127"/>
  <c r="B501" i="127"/>
  <c r="A501" i="127"/>
  <c r="B500" i="127"/>
  <c r="A500" i="127"/>
  <c r="B499" i="127"/>
  <c r="A499" i="127"/>
  <c r="B498" i="127"/>
  <c r="A498" i="127"/>
  <c r="C491" i="127"/>
  <c r="C493" i="127" s="1"/>
  <c r="B491" i="127"/>
  <c r="A491" i="127"/>
  <c r="X588" i="85"/>
  <c r="X465" i="85"/>
  <c r="G520" i="85"/>
  <c r="D519" i="85"/>
  <c r="D518" i="85"/>
  <c r="D517" i="85"/>
  <c r="H517" i="85" s="1"/>
  <c r="U517" i="85" s="1"/>
  <c r="D516" i="85"/>
  <c r="AD516" i="85" s="1"/>
  <c r="D515" i="85"/>
  <c r="D514" i="85"/>
  <c r="D513" i="85"/>
  <c r="D512" i="85"/>
  <c r="D511" i="85"/>
  <c r="G506" i="85"/>
  <c r="D491" i="85"/>
  <c r="G491" i="85" s="1"/>
  <c r="B6" i="56"/>
  <c r="E40" i="56"/>
  <c r="B6" i="33"/>
  <c r="E40" i="33"/>
  <c r="B6" i="62"/>
  <c r="E40" i="62"/>
  <c r="B6" i="40"/>
  <c r="B6" i="1"/>
  <c r="A4" i="130"/>
  <c r="A6" i="130"/>
  <c r="A10" i="130"/>
  <c r="A11" i="130"/>
  <c r="A12" i="130"/>
  <c r="A13" i="130"/>
  <c r="A14" i="130"/>
  <c r="A15" i="130"/>
  <c r="A16" i="130"/>
  <c r="A17" i="130"/>
  <c r="A18" i="130"/>
  <c r="A19" i="130"/>
  <c r="A20" i="130"/>
  <c r="A21" i="130"/>
  <c r="A23" i="130"/>
  <c r="A24" i="130"/>
  <c r="A25" i="130"/>
  <c r="A26" i="130"/>
  <c r="A27" i="130"/>
  <c r="A28" i="130"/>
  <c r="A29" i="130"/>
  <c r="A30" i="130"/>
  <c r="A31" i="130"/>
  <c r="A32" i="130"/>
  <c r="A33" i="130"/>
  <c r="A35" i="130"/>
  <c r="A36" i="130"/>
  <c r="A37" i="130"/>
  <c r="A38" i="130"/>
  <c r="A39" i="130"/>
  <c r="A40" i="130"/>
  <c r="A41" i="130"/>
  <c r="A44" i="130"/>
  <c r="A45" i="130"/>
  <c r="A46" i="130"/>
  <c r="A47" i="130"/>
  <c r="A48" i="130"/>
  <c r="A49" i="130"/>
  <c r="A50" i="130"/>
  <c r="A51" i="130"/>
  <c r="A52" i="130"/>
  <c r="A53" i="130"/>
  <c r="A54" i="130"/>
  <c r="A55" i="130"/>
  <c r="A56" i="130"/>
  <c r="A57" i="130"/>
  <c r="A58" i="130"/>
  <c r="A59" i="130"/>
  <c r="A60" i="130"/>
  <c r="A4" i="127"/>
  <c r="A7" i="127"/>
  <c r="A9" i="127"/>
  <c r="B9" i="127"/>
  <c r="C9" i="127"/>
  <c r="A10" i="127"/>
  <c r="B10" i="127"/>
  <c r="C10" i="127"/>
  <c r="A11" i="127"/>
  <c r="B11" i="127"/>
  <c r="C11" i="127"/>
  <c r="A12" i="127"/>
  <c r="B12" i="127"/>
  <c r="C12" i="127"/>
  <c r="A13" i="127"/>
  <c r="B13" i="127"/>
  <c r="C13" i="127"/>
  <c r="A14" i="127"/>
  <c r="B14" i="127"/>
  <c r="C14" i="127"/>
  <c r="A15" i="127"/>
  <c r="B15" i="127"/>
  <c r="C15" i="127"/>
  <c r="A16" i="127"/>
  <c r="B16" i="127"/>
  <c r="C16" i="127"/>
  <c r="A17" i="127"/>
  <c r="B17" i="127"/>
  <c r="C17" i="127"/>
  <c r="A18" i="127"/>
  <c r="B18" i="127"/>
  <c r="C18" i="127"/>
  <c r="A19" i="127"/>
  <c r="B19" i="127"/>
  <c r="C19" i="127"/>
  <c r="A20" i="127"/>
  <c r="B20" i="127"/>
  <c r="C20" i="127"/>
  <c r="A21" i="127"/>
  <c r="B21" i="127"/>
  <c r="C21" i="127"/>
  <c r="A22" i="127"/>
  <c r="B22" i="127"/>
  <c r="C22" i="127"/>
  <c r="A23" i="127"/>
  <c r="B23" i="127"/>
  <c r="C23" i="127"/>
  <c r="A24" i="127"/>
  <c r="B24" i="127"/>
  <c r="C24" i="127"/>
  <c r="A25" i="127"/>
  <c r="B25" i="127"/>
  <c r="C25" i="127"/>
  <c r="A26" i="127"/>
  <c r="B26" i="127"/>
  <c r="C26" i="127"/>
  <c r="A27" i="127"/>
  <c r="B27" i="127"/>
  <c r="C27" i="127"/>
  <c r="A28" i="127"/>
  <c r="B28" i="127"/>
  <c r="C28" i="127"/>
  <c r="A29" i="127"/>
  <c r="B29" i="127"/>
  <c r="C29" i="127"/>
  <c r="A30" i="127"/>
  <c r="B30" i="127"/>
  <c r="C30" i="127"/>
  <c r="A33" i="127"/>
  <c r="B33" i="127"/>
  <c r="C33" i="127"/>
  <c r="A34" i="127"/>
  <c r="B34" i="127"/>
  <c r="C34" i="127"/>
  <c r="A35" i="127"/>
  <c r="B35" i="127"/>
  <c r="C35" i="127"/>
  <c r="A36" i="127"/>
  <c r="B36" i="127"/>
  <c r="C36" i="127"/>
  <c r="A37" i="127"/>
  <c r="B37" i="127"/>
  <c r="C37" i="127"/>
  <c r="A38" i="127"/>
  <c r="B38" i="127"/>
  <c r="C38" i="127"/>
  <c r="A39" i="127"/>
  <c r="B39" i="127"/>
  <c r="C39" i="127"/>
  <c r="A40" i="127"/>
  <c r="B40" i="127"/>
  <c r="C40" i="127"/>
  <c r="A41" i="127"/>
  <c r="B41" i="127"/>
  <c r="C41" i="127"/>
  <c r="A42" i="127"/>
  <c r="B42" i="127"/>
  <c r="C42" i="127"/>
  <c r="A43" i="127"/>
  <c r="B43" i="127"/>
  <c r="C43" i="127"/>
  <c r="A44" i="127"/>
  <c r="B44" i="127"/>
  <c r="C44" i="127"/>
  <c r="A45" i="127"/>
  <c r="B45" i="127"/>
  <c r="C45" i="127"/>
  <c r="A46" i="127"/>
  <c r="B46" i="127"/>
  <c r="C46" i="127"/>
  <c r="A47" i="127"/>
  <c r="B47" i="127"/>
  <c r="C47" i="127"/>
  <c r="A48" i="127"/>
  <c r="B48" i="127"/>
  <c r="A49" i="127"/>
  <c r="B49" i="127"/>
  <c r="A50" i="127"/>
  <c r="B50" i="127"/>
  <c r="C50" i="127"/>
  <c r="A51" i="127"/>
  <c r="B51" i="127"/>
  <c r="C51" i="127"/>
  <c r="A52" i="127"/>
  <c r="B52" i="127"/>
  <c r="C52" i="127"/>
  <c r="A53" i="127"/>
  <c r="B53" i="127"/>
  <c r="A54" i="127"/>
  <c r="B54" i="127"/>
  <c r="A55" i="127"/>
  <c r="B55" i="127"/>
  <c r="C55" i="127"/>
  <c r="A56" i="127"/>
  <c r="B56" i="127"/>
  <c r="C56" i="127"/>
  <c r="A57" i="127"/>
  <c r="B57" i="127"/>
  <c r="C57" i="127"/>
  <c r="A58" i="127"/>
  <c r="B58" i="127"/>
  <c r="C58" i="127"/>
  <c r="A59" i="127"/>
  <c r="B59" i="127"/>
  <c r="C59" i="127"/>
  <c r="A62" i="127"/>
  <c r="B62" i="127"/>
  <c r="A63" i="127"/>
  <c r="B63" i="127"/>
  <c r="C63" i="127"/>
  <c r="A64" i="127"/>
  <c r="B64" i="127"/>
  <c r="A65" i="127"/>
  <c r="B65" i="127"/>
  <c r="A69" i="127"/>
  <c r="B69" i="127"/>
  <c r="C69" i="127"/>
  <c r="A72" i="127"/>
  <c r="B72" i="127"/>
  <c r="C72" i="127"/>
  <c r="A73" i="127"/>
  <c r="B73" i="127"/>
  <c r="C73" i="127"/>
  <c r="A74" i="127"/>
  <c r="B74" i="127"/>
  <c r="C74" i="127"/>
  <c r="A75" i="127"/>
  <c r="B75" i="127"/>
  <c r="C75" i="127"/>
  <c r="A76" i="127"/>
  <c r="B76" i="127"/>
  <c r="C76" i="127"/>
  <c r="A77" i="127"/>
  <c r="B77" i="127"/>
  <c r="C77" i="127"/>
  <c r="A78" i="127"/>
  <c r="B78" i="127"/>
  <c r="C78" i="127"/>
  <c r="A79" i="127"/>
  <c r="B79" i="127"/>
  <c r="C79" i="127"/>
  <c r="A80" i="127"/>
  <c r="B80" i="127"/>
  <c r="C80" i="127"/>
  <c r="A81" i="127"/>
  <c r="B81" i="127"/>
  <c r="C81" i="127"/>
  <c r="A82" i="127"/>
  <c r="B82" i="127"/>
  <c r="C82" i="127"/>
  <c r="A85" i="127"/>
  <c r="B85" i="127"/>
  <c r="C85" i="127"/>
  <c r="A86" i="127"/>
  <c r="B86" i="127"/>
  <c r="C86" i="127"/>
  <c r="A87" i="127"/>
  <c r="B87" i="127"/>
  <c r="C87" i="127"/>
  <c r="A88" i="127"/>
  <c r="B88" i="127"/>
  <c r="C88" i="127"/>
  <c r="A89" i="127"/>
  <c r="B89" i="127"/>
  <c r="A90" i="127"/>
  <c r="B90" i="127"/>
  <c r="A91" i="127"/>
  <c r="B91" i="127"/>
  <c r="A92" i="127"/>
  <c r="B92" i="127"/>
  <c r="A93" i="127"/>
  <c r="B93" i="127"/>
  <c r="A94" i="127"/>
  <c r="B94" i="127"/>
  <c r="A95" i="127"/>
  <c r="B95" i="127"/>
  <c r="A96" i="127"/>
  <c r="B96" i="127"/>
  <c r="A97" i="127"/>
  <c r="B97" i="127"/>
  <c r="A98" i="127"/>
  <c r="B98" i="127"/>
  <c r="A99" i="127"/>
  <c r="B99" i="127"/>
  <c r="C99" i="127"/>
  <c r="A100" i="127"/>
  <c r="B100" i="127"/>
  <c r="C100" i="127"/>
  <c r="A101" i="127"/>
  <c r="B101" i="127"/>
  <c r="C101" i="127"/>
  <c r="A102" i="127"/>
  <c r="B102" i="127"/>
  <c r="C102" i="127"/>
  <c r="A103" i="127"/>
  <c r="B103" i="127"/>
  <c r="C103" i="127"/>
  <c r="A104" i="127"/>
  <c r="B104" i="127"/>
  <c r="C104" i="127"/>
  <c r="A105" i="127"/>
  <c r="B105" i="127"/>
  <c r="C105" i="127"/>
  <c r="A106" i="127"/>
  <c r="B106" i="127"/>
  <c r="C106" i="127"/>
  <c r="A107" i="127"/>
  <c r="B107" i="127"/>
  <c r="C107" i="127"/>
  <c r="A108" i="127"/>
  <c r="B108" i="127"/>
  <c r="C108" i="127"/>
  <c r="A109" i="127"/>
  <c r="B109" i="127"/>
  <c r="C109" i="127"/>
  <c r="A110" i="127"/>
  <c r="B110" i="127"/>
  <c r="C110" i="127"/>
  <c r="A113" i="127"/>
  <c r="B113" i="127"/>
  <c r="C113" i="127"/>
  <c r="A199" i="127"/>
  <c r="B199" i="127"/>
  <c r="C199" i="127"/>
  <c r="A200" i="127"/>
  <c r="B200" i="127"/>
  <c r="A201" i="127"/>
  <c r="B201" i="127"/>
  <c r="C201" i="127"/>
  <c r="A202" i="127"/>
  <c r="B202" i="127"/>
  <c r="A203" i="127"/>
  <c r="B203" i="127"/>
  <c r="C203" i="127"/>
  <c r="A204" i="127"/>
  <c r="B204" i="127"/>
  <c r="C204" i="127"/>
  <c r="A209" i="127"/>
  <c r="B209" i="127"/>
  <c r="C209" i="127"/>
  <c r="A210" i="127"/>
  <c r="B210" i="127"/>
  <c r="A211" i="127"/>
  <c r="B211" i="127"/>
  <c r="C211" i="127"/>
  <c r="A212" i="127"/>
  <c r="B212" i="127"/>
  <c r="A213" i="127"/>
  <c r="B213" i="127"/>
  <c r="C213" i="127"/>
  <c r="A229" i="127"/>
  <c r="B229" i="127"/>
  <c r="C229" i="127"/>
  <c r="A230" i="127"/>
  <c r="B230" i="127"/>
  <c r="A231" i="127"/>
  <c r="B231" i="127"/>
  <c r="C231" i="127"/>
  <c r="A232" i="127"/>
  <c r="B232" i="127"/>
  <c r="A233" i="127"/>
  <c r="B233" i="127"/>
  <c r="C233" i="127"/>
  <c r="A239" i="127"/>
  <c r="B239" i="127"/>
  <c r="A258" i="127"/>
  <c r="B258" i="127"/>
  <c r="A259" i="127"/>
  <c r="B259" i="127"/>
  <c r="A252" i="127"/>
  <c r="B252" i="127"/>
  <c r="C252" i="127"/>
  <c r="C254" i="127" s="1"/>
  <c r="A265" i="127"/>
  <c r="B265" i="127"/>
  <c r="C265" i="127"/>
  <c r="A266" i="127"/>
  <c r="B266" i="127"/>
  <c r="C266" i="127"/>
  <c r="A267" i="127"/>
  <c r="B267" i="127"/>
  <c r="C267" i="127"/>
  <c r="A268" i="127"/>
  <c r="B268" i="127"/>
  <c r="C268" i="127"/>
  <c r="A269" i="127"/>
  <c r="B269" i="127"/>
  <c r="A270" i="127"/>
  <c r="B270" i="127"/>
  <c r="A271" i="127"/>
  <c r="B271" i="127"/>
  <c r="A272" i="127"/>
  <c r="B272" i="127"/>
  <c r="C272" i="127"/>
  <c r="A273" i="127"/>
  <c r="B273" i="127"/>
  <c r="C273" i="127"/>
  <c r="A274" i="127"/>
  <c r="B274" i="127"/>
  <c r="C274" i="127"/>
  <c r="A275" i="127"/>
  <c r="B275" i="127"/>
  <c r="C275" i="127"/>
  <c r="A276" i="127"/>
  <c r="B276" i="127"/>
  <c r="A277" i="127"/>
  <c r="B277" i="127"/>
  <c r="A278" i="127"/>
  <c r="B278" i="127"/>
  <c r="A279" i="127"/>
  <c r="B279" i="127"/>
  <c r="C279" i="127"/>
  <c r="A280" i="127"/>
  <c r="B280" i="127"/>
  <c r="C280" i="127"/>
  <c r="A284" i="127"/>
  <c r="A285" i="127"/>
  <c r="B285" i="127"/>
  <c r="C285" i="127"/>
  <c r="A286" i="127"/>
  <c r="B286" i="127"/>
  <c r="C286" i="127"/>
  <c r="A287" i="127"/>
  <c r="B287" i="127"/>
  <c r="C287" i="127"/>
  <c r="A288" i="127"/>
  <c r="B288" i="127"/>
  <c r="C288" i="127"/>
  <c r="A289" i="127"/>
  <c r="B289" i="127"/>
  <c r="A295" i="127"/>
  <c r="B295" i="127"/>
  <c r="C295" i="127"/>
  <c r="A296" i="127"/>
  <c r="B296" i="127"/>
  <c r="A297" i="127"/>
  <c r="B297" i="127"/>
  <c r="A298" i="127"/>
  <c r="B298" i="127"/>
  <c r="C298" i="127"/>
  <c r="A299" i="127"/>
  <c r="B299" i="127"/>
  <c r="C299" i="127"/>
  <c r="A300" i="127"/>
  <c r="B300" i="127"/>
  <c r="C300" i="127"/>
  <c r="A301" i="127"/>
  <c r="B301" i="127"/>
  <c r="A302" i="127"/>
  <c r="B302" i="127"/>
  <c r="C302" i="127"/>
  <c r="A308" i="127"/>
  <c r="B308" i="127"/>
  <c r="C308" i="127"/>
  <c r="A309" i="127"/>
  <c r="B309" i="127"/>
  <c r="A310" i="127"/>
  <c r="B310" i="127"/>
  <c r="A311" i="127"/>
  <c r="B311" i="127"/>
  <c r="C311" i="127"/>
  <c r="A312" i="127"/>
  <c r="B312" i="127"/>
  <c r="C312" i="127"/>
  <c r="A313" i="127"/>
  <c r="B313" i="127"/>
  <c r="C313" i="127"/>
  <c r="A314" i="127"/>
  <c r="B314" i="127"/>
  <c r="C314" i="127"/>
  <c r="A315" i="127"/>
  <c r="B315" i="127"/>
  <c r="A316" i="127"/>
  <c r="B316" i="127"/>
  <c r="A317" i="127"/>
  <c r="B317" i="127"/>
  <c r="C317" i="127"/>
  <c r="A323" i="127"/>
  <c r="B323" i="127"/>
  <c r="A329" i="127"/>
  <c r="B329" i="127"/>
  <c r="C329" i="127"/>
  <c r="A330" i="127"/>
  <c r="B330" i="127"/>
  <c r="C330" i="127"/>
  <c r="A336" i="127"/>
  <c r="B336" i="127"/>
  <c r="A338" i="127"/>
  <c r="B338" i="127"/>
  <c r="A339" i="127"/>
  <c r="B339" i="127"/>
  <c r="A337" i="127"/>
  <c r="B337" i="127"/>
  <c r="A340" i="127"/>
  <c r="B340" i="127"/>
  <c r="A341" i="127"/>
  <c r="B341" i="127"/>
  <c r="C341" i="127"/>
  <c r="A342" i="127"/>
  <c r="B342" i="127"/>
  <c r="C342" i="127"/>
  <c r="A343" i="127"/>
  <c r="B343" i="127"/>
  <c r="C343" i="127"/>
  <c r="A344" i="127"/>
  <c r="B344" i="127"/>
  <c r="C344" i="127"/>
  <c r="A345" i="127"/>
  <c r="B345" i="127"/>
  <c r="C345" i="127"/>
  <c r="A346" i="127"/>
  <c r="B346" i="127"/>
  <c r="A347" i="127"/>
  <c r="B347" i="127"/>
  <c r="A348" i="127"/>
  <c r="B348" i="127"/>
  <c r="A349" i="127"/>
  <c r="B349" i="127"/>
  <c r="C349" i="127"/>
  <c r="A350" i="127"/>
  <c r="B350" i="127"/>
  <c r="C350" i="127"/>
  <c r="A384" i="127"/>
  <c r="A385" i="127"/>
  <c r="B385" i="127"/>
  <c r="A356" i="127"/>
  <c r="B356" i="127"/>
  <c r="A361" i="127"/>
  <c r="B361" i="127"/>
  <c r="A367" i="127"/>
  <c r="B367" i="127"/>
  <c r="A368" i="127"/>
  <c r="B368" i="127"/>
  <c r="A374" i="127"/>
  <c r="B374" i="127"/>
  <c r="A379" i="127"/>
  <c r="B379" i="127"/>
  <c r="A400" i="127"/>
  <c r="B400" i="127"/>
  <c r="C400" i="127"/>
  <c r="A401" i="127"/>
  <c r="B401" i="127"/>
  <c r="C401" i="127"/>
  <c r="A402" i="127"/>
  <c r="B402" i="127"/>
  <c r="A403" i="127"/>
  <c r="B403" i="127"/>
  <c r="C403" i="127"/>
  <c r="A404" i="127"/>
  <c r="B404" i="127"/>
  <c r="A405" i="127"/>
  <c r="B405" i="127"/>
  <c r="C405" i="127"/>
  <c r="A406" i="127"/>
  <c r="B406" i="127"/>
  <c r="A407" i="127"/>
  <c r="B407" i="127"/>
  <c r="C407" i="127"/>
  <c r="A408" i="127"/>
  <c r="B408" i="127"/>
  <c r="C408" i="127"/>
  <c r="A409" i="127"/>
  <c r="B409" i="127"/>
  <c r="C409" i="127"/>
  <c r="A410" i="127"/>
  <c r="B410" i="127"/>
  <c r="C410" i="127"/>
  <c r="A411" i="127"/>
  <c r="B411" i="127"/>
  <c r="C411" i="127"/>
  <c r="A412" i="127"/>
  <c r="B412" i="127"/>
  <c r="A413" i="127"/>
  <c r="B413" i="127"/>
  <c r="A414" i="127"/>
  <c r="B414" i="127"/>
  <c r="A415" i="127"/>
  <c r="B415" i="127"/>
  <c r="C415" i="127"/>
  <c r="A416" i="127"/>
  <c r="B416" i="127"/>
  <c r="C416" i="127"/>
  <c r="A417" i="127"/>
  <c r="B417" i="127"/>
  <c r="C417" i="127"/>
  <c r="A418" i="127"/>
  <c r="B418" i="127"/>
  <c r="C418" i="127"/>
  <c r="A419" i="127"/>
  <c r="B419" i="127"/>
  <c r="C419" i="127"/>
  <c r="A420" i="127"/>
  <c r="B420" i="127"/>
  <c r="C420" i="127"/>
  <c r="A421" i="127"/>
  <c r="B421" i="127"/>
  <c r="C421" i="127"/>
  <c r="D422" i="127"/>
  <c r="A423" i="127"/>
  <c r="B423" i="127"/>
  <c r="C423" i="127"/>
  <c r="A424" i="127"/>
  <c r="B424" i="127"/>
  <c r="C424" i="127"/>
  <c r="A425" i="127"/>
  <c r="B425" i="127"/>
  <c r="C425" i="127"/>
  <c r="A426" i="127"/>
  <c r="B426" i="127"/>
  <c r="C426" i="127"/>
  <c r="A427" i="127"/>
  <c r="B427" i="127"/>
  <c r="C427" i="127"/>
  <c r="A428" i="127"/>
  <c r="B428" i="127"/>
  <c r="C428" i="127"/>
  <c r="A429" i="127"/>
  <c r="B429" i="127"/>
  <c r="C429" i="127"/>
  <c r="A430" i="127"/>
  <c r="B430" i="127"/>
  <c r="C430" i="127"/>
  <c r="A431" i="127"/>
  <c r="B431" i="127"/>
  <c r="C431" i="127"/>
  <c r="A438" i="127"/>
  <c r="B438" i="127"/>
  <c r="A439" i="127"/>
  <c r="B439" i="127"/>
  <c r="A440" i="127"/>
  <c r="B440" i="127"/>
  <c r="A441" i="127"/>
  <c r="B441" i="127"/>
  <c r="A442" i="127"/>
  <c r="B442" i="127"/>
  <c r="A443" i="127"/>
  <c r="B443" i="127"/>
  <c r="A444" i="127"/>
  <c r="B444" i="127"/>
  <c r="A445" i="127"/>
  <c r="B445" i="127"/>
  <c r="A451" i="127"/>
  <c r="B451" i="127"/>
  <c r="C451" i="127"/>
  <c r="A452" i="127"/>
  <c r="B452" i="127"/>
  <c r="C452" i="127"/>
  <c r="A453" i="127"/>
  <c r="B453" i="127"/>
  <c r="A454" i="127"/>
  <c r="B454" i="127"/>
  <c r="C454" i="127"/>
  <c r="A455" i="127"/>
  <c r="B455" i="127"/>
  <c r="C455" i="127"/>
  <c r="A456" i="127"/>
  <c r="B456" i="127"/>
  <c r="A457" i="127"/>
  <c r="B457" i="127"/>
  <c r="A458" i="127"/>
  <c r="B458" i="127"/>
  <c r="C458" i="127"/>
  <c r="A459" i="127"/>
  <c r="B459" i="127"/>
  <c r="A466" i="127"/>
  <c r="B466" i="127"/>
  <c r="A472" i="127"/>
  <c r="B472" i="127"/>
  <c r="C472" i="127"/>
  <c r="A473" i="127"/>
  <c r="B473" i="127"/>
  <c r="C473" i="127"/>
  <c r="A479" i="127"/>
  <c r="B479" i="127"/>
  <c r="C479" i="127"/>
  <c r="A480" i="127"/>
  <c r="B480" i="127"/>
  <c r="C480" i="127"/>
  <c r="A481" i="127"/>
  <c r="B481" i="127"/>
  <c r="A482" i="127"/>
  <c r="B482" i="127"/>
  <c r="C482" i="127"/>
  <c r="A483" i="127"/>
  <c r="B483" i="127"/>
  <c r="C483" i="127"/>
  <c r="A484" i="127"/>
  <c r="B484" i="127"/>
  <c r="P1" i="85"/>
  <c r="L3" i="85"/>
  <c r="J24" i="85" s="1"/>
  <c r="A4" i="85"/>
  <c r="A7" i="85"/>
  <c r="D9" i="85"/>
  <c r="D10" i="85"/>
  <c r="AD10" i="85" s="1"/>
  <c r="D11" i="85"/>
  <c r="N11" i="85" s="1"/>
  <c r="D12" i="85"/>
  <c r="D13" i="85"/>
  <c r="D14" i="85"/>
  <c r="G14" i="85" s="1"/>
  <c r="D15" i="85"/>
  <c r="AD15" i="85" s="1"/>
  <c r="D16" i="85"/>
  <c r="D17" i="85"/>
  <c r="AD17" i="85" s="1"/>
  <c r="D18" i="85"/>
  <c r="H18" i="85" s="1"/>
  <c r="D19" i="85"/>
  <c r="D20" i="85"/>
  <c r="D21" i="85"/>
  <c r="D22" i="85"/>
  <c r="N22" i="85" s="1"/>
  <c r="D23" i="85"/>
  <c r="D24" i="85"/>
  <c r="N24" i="85" s="1"/>
  <c r="D25" i="85"/>
  <c r="AD25" i="85" s="1"/>
  <c r="D26" i="85"/>
  <c r="G26" i="85" s="1"/>
  <c r="D27" i="85"/>
  <c r="D28" i="85"/>
  <c r="D29" i="85"/>
  <c r="D30" i="85"/>
  <c r="D33" i="85"/>
  <c r="N33" i="85" s="1"/>
  <c r="D34" i="85"/>
  <c r="H34" i="85" s="1"/>
  <c r="D35" i="85"/>
  <c r="D36" i="85"/>
  <c r="D37" i="85"/>
  <c r="D38" i="85"/>
  <c r="AD38" i="85" s="1"/>
  <c r="D39" i="85"/>
  <c r="G39" i="85" s="1"/>
  <c r="D40" i="85"/>
  <c r="D41" i="85"/>
  <c r="N41" i="85" s="1"/>
  <c r="D42" i="85"/>
  <c r="N42" i="85" s="1"/>
  <c r="D43" i="85"/>
  <c r="D44" i="85"/>
  <c r="D45" i="85"/>
  <c r="D46" i="85"/>
  <c r="D47" i="85"/>
  <c r="D48" i="85"/>
  <c r="D49" i="85"/>
  <c r="H49" i="85" s="1"/>
  <c r="D50" i="85"/>
  <c r="H50" i="85" s="1"/>
  <c r="D51" i="85"/>
  <c r="D52" i="85"/>
  <c r="D53" i="85"/>
  <c r="D54" i="85"/>
  <c r="H54" i="85" s="1"/>
  <c r="U54" i="85" s="1"/>
  <c r="D55" i="85"/>
  <c r="G55" i="85" s="1"/>
  <c r="D56" i="85"/>
  <c r="G56" i="85" s="1"/>
  <c r="D57" i="85"/>
  <c r="AD57" i="85" s="1"/>
  <c r="D58" i="85"/>
  <c r="G58" i="85" s="1"/>
  <c r="D59" i="85"/>
  <c r="AD59" i="85" s="1"/>
  <c r="D63" i="85"/>
  <c r="D64" i="85"/>
  <c r="H64" i="85" s="1"/>
  <c r="D65" i="85"/>
  <c r="C65" i="127" s="1"/>
  <c r="D69" i="85"/>
  <c r="D72" i="85"/>
  <c r="D73" i="85"/>
  <c r="AD73" i="85" s="1"/>
  <c r="D74" i="85"/>
  <c r="D75" i="85"/>
  <c r="D76" i="85"/>
  <c r="D77" i="85"/>
  <c r="H77" i="85" s="1"/>
  <c r="D78" i="85"/>
  <c r="N78" i="85" s="1"/>
  <c r="D79" i="85"/>
  <c r="D80" i="85"/>
  <c r="H80" i="85" s="1"/>
  <c r="D81" i="85"/>
  <c r="N81" i="85" s="1"/>
  <c r="D82" i="85"/>
  <c r="D85" i="85"/>
  <c r="D86" i="85"/>
  <c r="D87" i="85"/>
  <c r="AH120" i="85"/>
  <c r="D88" i="85"/>
  <c r="D89" i="85"/>
  <c r="G89" i="85" s="1"/>
  <c r="D90" i="85"/>
  <c r="D91" i="85"/>
  <c r="H91" i="85" s="1"/>
  <c r="U91" i="85" s="1"/>
  <c r="AH127" i="85"/>
  <c r="D99" i="85"/>
  <c r="D100" i="85"/>
  <c r="D101" i="85"/>
  <c r="D102" i="85"/>
  <c r="AD102" i="85" s="1"/>
  <c r="D103" i="85"/>
  <c r="D104" i="85"/>
  <c r="G104" i="85" s="1"/>
  <c r="D105" i="85"/>
  <c r="D106" i="85"/>
  <c r="D107" i="85"/>
  <c r="AD107" i="85" s="1"/>
  <c r="D108" i="85"/>
  <c r="D109" i="85"/>
  <c r="D110" i="85"/>
  <c r="D113" i="85"/>
  <c r="D114" i="85"/>
  <c r="D115" i="85"/>
  <c r="G115" i="85" s="1"/>
  <c r="D116" i="85"/>
  <c r="H116" i="85" s="1"/>
  <c r="U116" i="85" s="1"/>
  <c r="D117" i="85"/>
  <c r="D118" i="85"/>
  <c r="H118" i="85" s="1"/>
  <c r="U118" i="85" s="1"/>
  <c r="D119" i="85"/>
  <c r="G119" i="85" s="1"/>
  <c r="D120" i="85"/>
  <c r="AH153" i="85"/>
  <c r="D121" i="85"/>
  <c r="AH154" i="85"/>
  <c r="D122" i="85"/>
  <c r="H122" i="85" s="1"/>
  <c r="U122" i="85" s="1"/>
  <c r="D123" i="85"/>
  <c r="D124" i="85"/>
  <c r="D125" i="85"/>
  <c r="H125" i="85" s="1"/>
  <c r="U125" i="85" s="1"/>
  <c r="D126" i="85"/>
  <c r="AH159" i="85"/>
  <c r="D127" i="85"/>
  <c r="G127" i="85" s="1"/>
  <c r="D128" i="85"/>
  <c r="D129" i="85"/>
  <c r="H129" i="85" s="1"/>
  <c r="U129" i="85" s="1"/>
  <c r="D130" i="85"/>
  <c r="D131" i="85"/>
  <c r="H131" i="85" s="1"/>
  <c r="U131" i="85" s="1"/>
  <c r="D132" i="85"/>
  <c r="D133" i="85"/>
  <c r="D134" i="85"/>
  <c r="D135" i="85"/>
  <c r="D136" i="85"/>
  <c r="D137" i="85"/>
  <c r="H137" i="85" s="1"/>
  <c r="U137" i="85" s="1"/>
  <c r="D138" i="85"/>
  <c r="G138" i="85" s="1"/>
  <c r="D139" i="85"/>
  <c r="D140" i="85"/>
  <c r="D141" i="85"/>
  <c r="D142" i="85"/>
  <c r="H142" i="85" s="1"/>
  <c r="U142" i="85" s="1"/>
  <c r="D143" i="85"/>
  <c r="D144" i="85"/>
  <c r="G144" i="85" s="1"/>
  <c r="D145" i="85"/>
  <c r="D146" i="85"/>
  <c r="G146" i="85" s="1"/>
  <c r="D147" i="85"/>
  <c r="D148" i="85"/>
  <c r="G148" i="85" s="1"/>
  <c r="D149" i="85"/>
  <c r="D150" i="85"/>
  <c r="H150" i="85" s="1"/>
  <c r="U150" i="85" s="1"/>
  <c r="D151" i="85"/>
  <c r="D152" i="85"/>
  <c r="D153" i="85"/>
  <c r="G153" i="85" s="1"/>
  <c r="D154" i="85"/>
  <c r="D155" i="85"/>
  <c r="D156" i="85"/>
  <c r="D157" i="85"/>
  <c r="D158" i="85"/>
  <c r="D159" i="85"/>
  <c r="D161" i="85"/>
  <c r="D162" i="85"/>
  <c r="D163" i="85"/>
  <c r="D164" i="85"/>
  <c r="G164" i="85" s="1"/>
  <c r="D165" i="85"/>
  <c r="H165" i="85" s="1"/>
  <c r="U165" i="85" s="1"/>
  <c r="D166" i="85"/>
  <c r="D167" i="85"/>
  <c r="H167" i="85" s="1"/>
  <c r="U167" i="85" s="1"/>
  <c r="D168" i="85"/>
  <c r="D169" i="85"/>
  <c r="H169" i="85" s="1"/>
  <c r="U169" i="85" s="1"/>
  <c r="D170" i="85"/>
  <c r="D171" i="85"/>
  <c r="D172" i="85"/>
  <c r="D173" i="85"/>
  <c r="D174" i="85"/>
  <c r="D175" i="85"/>
  <c r="D176" i="85"/>
  <c r="D177" i="85"/>
  <c r="G177" i="85" s="1"/>
  <c r="D178" i="85"/>
  <c r="D179" i="85"/>
  <c r="D180" i="85"/>
  <c r="G180" i="85" s="1"/>
  <c r="D181" i="85"/>
  <c r="G181" i="85" s="1"/>
  <c r="D182" i="85"/>
  <c r="D183" i="85"/>
  <c r="H183" i="85" s="1"/>
  <c r="U183" i="85" s="1"/>
  <c r="D184" i="85"/>
  <c r="H184" i="85" s="1"/>
  <c r="U184" i="85" s="1"/>
  <c r="D185" i="85"/>
  <c r="D186" i="85"/>
  <c r="D187" i="85"/>
  <c r="D188" i="85"/>
  <c r="H188" i="85" s="1"/>
  <c r="U188" i="85" s="1"/>
  <c r="D189" i="85"/>
  <c r="D190" i="85"/>
  <c r="D199" i="85"/>
  <c r="X199" i="85"/>
  <c r="D200" i="85"/>
  <c r="G200" i="85" s="1"/>
  <c r="D201" i="85"/>
  <c r="D202" i="85"/>
  <c r="C202" i="127" s="1"/>
  <c r="D203" i="85"/>
  <c r="D204" i="85"/>
  <c r="G204" i="85" s="1"/>
  <c r="H205" i="85"/>
  <c r="D209" i="85"/>
  <c r="AD209" i="85" s="1"/>
  <c r="AH206" i="85" s="1"/>
  <c r="X209" i="85"/>
  <c r="D210" i="85"/>
  <c r="C210" i="127" s="1"/>
  <c r="D211" i="85"/>
  <c r="AD211" i="85" s="1"/>
  <c r="D212" i="85"/>
  <c r="D213" i="85"/>
  <c r="D214" i="85"/>
  <c r="G214" i="85" s="1"/>
  <c r="H215" i="85"/>
  <c r="D219" i="85"/>
  <c r="G219" i="85" s="1"/>
  <c r="X219" i="85"/>
  <c r="D220" i="85"/>
  <c r="D221" i="85"/>
  <c r="G221" i="85" s="1"/>
  <c r="D222" i="85"/>
  <c r="G222" i="85" s="1"/>
  <c r="D223" i="85"/>
  <c r="D224" i="85"/>
  <c r="G224" i="85" s="1"/>
  <c r="H225" i="85"/>
  <c r="D229" i="85"/>
  <c r="X229" i="85"/>
  <c r="D230" i="85"/>
  <c r="D231" i="85"/>
  <c r="D232" i="85"/>
  <c r="D233" i="85"/>
  <c r="D234" i="85"/>
  <c r="G234" i="85" s="1"/>
  <c r="H235" i="85"/>
  <c r="X239" i="85"/>
  <c r="H241" i="85"/>
  <c r="X241" i="85"/>
  <c r="C258" i="127"/>
  <c r="X258" i="85"/>
  <c r="C259" i="85"/>
  <c r="D259" i="85" s="1"/>
  <c r="G260" i="85"/>
  <c r="H261" i="85"/>
  <c r="D245" i="85"/>
  <c r="D252" i="85"/>
  <c r="H252" i="85" s="1"/>
  <c r="X252" i="85"/>
  <c r="H254" i="85"/>
  <c r="X254" i="85"/>
  <c r="D265" i="85"/>
  <c r="AD265" i="85" s="1"/>
  <c r="X265" i="85"/>
  <c r="D266" i="85"/>
  <c r="X266" i="85"/>
  <c r="D267" i="85"/>
  <c r="G267" i="85" s="1"/>
  <c r="D268" i="85"/>
  <c r="H268" i="85" s="1"/>
  <c r="U268" i="85" s="1"/>
  <c r="D269" i="85"/>
  <c r="D270" i="85"/>
  <c r="D271" i="85"/>
  <c r="D272" i="85"/>
  <c r="D273" i="85"/>
  <c r="H273" i="85" s="1"/>
  <c r="U273" i="85" s="1"/>
  <c r="D274" i="85"/>
  <c r="H274" i="85" s="1"/>
  <c r="U274" i="85" s="1"/>
  <c r="D275" i="85"/>
  <c r="G275" i="85" s="1"/>
  <c r="D276" i="85"/>
  <c r="D277" i="85"/>
  <c r="D278" i="85"/>
  <c r="H278" i="85" s="1"/>
  <c r="U278" i="85" s="1"/>
  <c r="D279" i="85"/>
  <c r="G279" i="85" s="1"/>
  <c r="D280" i="85"/>
  <c r="H281" i="85"/>
  <c r="D285" i="85"/>
  <c r="X285" i="85"/>
  <c r="D286" i="85"/>
  <c r="D287" i="85"/>
  <c r="N287" i="85" s="1"/>
  <c r="D288" i="85"/>
  <c r="D289" i="85"/>
  <c r="AD289" i="85" s="1"/>
  <c r="G290" i="85"/>
  <c r="H291" i="85"/>
  <c r="D295" i="85"/>
  <c r="X295" i="85"/>
  <c r="D296" i="85"/>
  <c r="D297" i="85"/>
  <c r="C297" i="127" s="1"/>
  <c r="D298" i="85"/>
  <c r="D299" i="85"/>
  <c r="D300" i="85"/>
  <c r="G300" i="85" s="1"/>
  <c r="D301" i="85"/>
  <c r="G301" i="85" s="1"/>
  <c r="D302" i="85"/>
  <c r="AD302" i="85" s="1"/>
  <c r="AH299" i="85" s="1"/>
  <c r="H304" i="85"/>
  <c r="D308" i="85"/>
  <c r="X308" i="85"/>
  <c r="D309" i="85"/>
  <c r="H309" i="85" s="1"/>
  <c r="D310" i="85"/>
  <c r="D311" i="85"/>
  <c r="D312" i="85"/>
  <c r="D313" i="85"/>
  <c r="AD313" i="85" s="1"/>
  <c r="D314" i="85"/>
  <c r="D315" i="85"/>
  <c r="G315" i="85" s="1"/>
  <c r="D316" i="85"/>
  <c r="C316" i="127" s="1"/>
  <c r="D317" i="85"/>
  <c r="H319" i="85"/>
  <c r="X323" i="85"/>
  <c r="H325" i="85"/>
  <c r="X325" i="85"/>
  <c r="D329" i="85"/>
  <c r="X329" i="85"/>
  <c r="D330" i="85"/>
  <c r="AD330" i="85" s="1"/>
  <c r="AH327" i="85" s="1"/>
  <c r="X331" i="85"/>
  <c r="H332" i="85"/>
  <c r="X336" i="85"/>
  <c r="D338" i="85"/>
  <c r="AD338" i="85" s="1"/>
  <c r="D339" i="85"/>
  <c r="D340" i="85"/>
  <c r="H340" i="85" s="1"/>
  <c r="D341" i="85"/>
  <c r="G341" i="85" s="1"/>
  <c r="D342" i="85"/>
  <c r="D343" i="85"/>
  <c r="H343" i="85" s="1"/>
  <c r="U343" i="85" s="1"/>
  <c r="D344" i="85"/>
  <c r="AD344" i="85" s="1"/>
  <c r="D345" i="85"/>
  <c r="H345" i="85" s="1"/>
  <c r="U345" i="85" s="1"/>
  <c r="D346" i="85"/>
  <c r="H346" i="85" s="1"/>
  <c r="U346" i="85" s="1"/>
  <c r="D347" i="85"/>
  <c r="AD347" i="85" s="1"/>
  <c r="D348" i="85"/>
  <c r="H348" i="85" s="1"/>
  <c r="U348" i="85" s="1"/>
  <c r="D349" i="85"/>
  <c r="H349" i="85" s="1"/>
  <c r="D350" i="85"/>
  <c r="H350" i="85" s="1"/>
  <c r="U350" i="85" s="1"/>
  <c r="H352" i="85"/>
  <c r="D385" i="85"/>
  <c r="AD385" i="85" s="1"/>
  <c r="D356" i="85"/>
  <c r="H356" i="85" s="1"/>
  <c r="H358" i="85" s="1"/>
  <c r="H359" i="85" s="1"/>
  <c r="X356" i="85"/>
  <c r="H357" i="85"/>
  <c r="X357" i="85"/>
  <c r="C361" i="85"/>
  <c r="X361" i="85"/>
  <c r="H363" i="85"/>
  <c r="X363" i="85"/>
  <c r="C367" i="127"/>
  <c r="X367" i="85"/>
  <c r="C368" i="85"/>
  <c r="G369" i="85"/>
  <c r="H370" i="85"/>
  <c r="C374" i="127"/>
  <c r="C376" i="127" s="1"/>
  <c r="X374" i="85"/>
  <c r="H375" i="85"/>
  <c r="X375" i="85"/>
  <c r="X379" i="85"/>
  <c r="H381" i="85"/>
  <c r="X381" i="85"/>
  <c r="D400" i="85"/>
  <c r="D401" i="85"/>
  <c r="D402" i="85"/>
  <c r="N402" i="85" s="1"/>
  <c r="D403" i="85"/>
  <c r="H403" i="85" s="1"/>
  <c r="D404" i="85"/>
  <c r="G404" i="85" s="1"/>
  <c r="D405" i="85"/>
  <c r="D406" i="85"/>
  <c r="D407" i="85"/>
  <c r="AD407" i="85" s="1"/>
  <c r="AH405" i="85" s="1"/>
  <c r="D408" i="85"/>
  <c r="D409" i="85"/>
  <c r="D410" i="85"/>
  <c r="G410" i="85" s="1"/>
  <c r="D411" i="85"/>
  <c r="AD411" i="85" s="1"/>
  <c r="D412" i="85"/>
  <c r="D413" i="85"/>
  <c r="D414" i="85"/>
  <c r="D415" i="85"/>
  <c r="D416" i="85"/>
  <c r="H416" i="85" s="1"/>
  <c r="U416" i="85" s="1"/>
  <c r="D417" i="85"/>
  <c r="D418" i="85"/>
  <c r="AD418" i="85" s="1"/>
  <c r="AH410" i="85" s="1"/>
  <c r="D419" i="85"/>
  <c r="G419" i="85" s="1"/>
  <c r="D420" i="85"/>
  <c r="AD420" i="85" s="1"/>
  <c r="AH403" i="85" s="1"/>
  <c r="D421" i="85"/>
  <c r="G421" i="85" s="1"/>
  <c r="D422" i="85"/>
  <c r="D423" i="85"/>
  <c r="D424" i="85"/>
  <c r="D425" i="85"/>
  <c r="D426" i="85"/>
  <c r="G426" i="85" s="1"/>
  <c r="D427" i="85"/>
  <c r="D428" i="85"/>
  <c r="D429" i="85"/>
  <c r="D430" i="85"/>
  <c r="D431" i="85"/>
  <c r="D432" i="85"/>
  <c r="G432" i="85" s="1"/>
  <c r="H433" i="85"/>
  <c r="C438" i="85"/>
  <c r="X437" i="85"/>
  <c r="C439" i="85"/>
  <c r="D439" i="85" s="1"/>
  <c r="N439" i="85" s="1"/>
  <c r="C441" i="85"/>
  <c r="C443" i="85"/>
  <c r="D443" i="85" s="1"/>
  <c r="G443" i="85" s="1"/>
  <c r="C444" i="85"/>
  <c r="C445" i="85"/>
  <c r="G446" i="85"/>
  <c r="D451" i="85"/>
  <c r="D453" i="85"/>
  <c r="AD453" i="85" s="1"/>
  <c r="D454" i="85"/>
  <c r="H454" i="85" s="1"/>
  <c r="U454" i="85" s="1"/>
  <c r="D455" i="85"/>
  <c r="D456" i="85"/>
  <c r="AD456" i="85" s="1"/>
  <c r="D457" i="85"/>
  <c r="AD457" i="85" s="1"/>
  <c r="D458" i="85"/>
  <c r="H458" i="85" s="1"/>
  <c r="U458" i="85" s="1"/>
  <c r="D459" i="85"/>
  <c r="G459" i="85" s="1"/>
  <c r="G460" i="85"/>
  <c r="H462" i="85"/>
  <c r="C466" i="127"/>
  <c r="C468" i="127" s="1"/>
  <c r="H468" i="85"/>
  <c r="X467" i="85"/>
  <c r="D472" i="85"/>
  <c r="D473" i="85"/>
  <c r="H473" i="85" s="1"/>
  <c r="D479" i="85"/>
  <c r="H480" i="85"/>
  <c r="D481" i="85"/>
  <c r="C481" i="127" s="1"/>
  <c r="D482" i="85"/>
  <c r="H482" i="85" s="1"/>
  <c r="D483" i="85"/>
  <c r="D484" i="85"/>
  <c r="G484" i="85" s="1"/>
  <c r="G485" i="85"/>
  <c r="A1" i="126"/>
  <c r="A2" i="126"/>
  <c r="A3" i="126"/>
  <c r="A4" i="126"/>
  <c r="A27" i="126"/>
  <c r="A35" i="126"/>
  <c r="A38" i="126"/>
  <c r="B116" i="126"/>
  <c r="D116" i="126"/>
  <c r="B117" i="126"/>
  <c r="D117" i="126"/>
  <c r="B118" i="126"/>
  <c r="D118" i="126"/>
  <c r="B119" i="126"/>
  <c r="D119" i="126"/>
  <c r="B120" i="126"/>
  <c r="D120" i="126"/>
  <c r="B121" i="126"/>
  <c r="D121" i="126"/>
  <c r="B122" i="126"/>
  <c r="D122" i="126"/>
  <c r="B124" i="126"/>
  <c r="D124" i="126"/>
  <c r="B125" i="126"/>
  <c r="D125" i="126"/>
  <c r="B126" i="126"/>
  <c r="D126" i="126"/>
  <c r="B127" i="126"/>
  <c r="D127" i="126"/>
  <c r="B128" i="126"/>
  <c r="D128" i="126"/>
  <c r="B129" i="126"/>
  <c r="D129" i="126"/>
  <c r="B130" i="126"/>
  <c r="D130" i="126"/>
  <c r="B131" i="126"/>
  <c r="D131" i="126"/>
  <c r="B132" i="126"/>
  <c r="D132" i="126"/>
  <c r="B133" i="126"/>
  <c r="D133" i="126"/>
  <c r="B134" i="126"/>
  <c r="D134" i="126"/>
  <c r="B135" i="126"/>
  <c r="D135" i="126"/>
  <c r="B136" i="126"/>
  <c r="D136" i="126"/>
  <c r="B137" i="126"/>
  <c r="D137" i="126"/>
  <c r="B138" i="126"/>
  <c r="D138" i="126"/>
  <c r="A1" i="58"/>
  <c r="A3" i="58"/>
  <c r="A4" i="58"/>
  <c r="J15" i="58"/>
  <c r="J16" i="58"/>
  <c r="J17" i="58"/>
  <c r="J20" i="58"/>
  <c r="J24" i="58"/>
  <c r="J25" i="58"/>
  <c r="J27" i="58"/>
  <c r="J28" i="58"/>
  <c r="J29" i="58"/>
  <c r="J30" i="58"/>
  <c r="J31" i="58"/>
  <c r="J32" i="58"/>
  <c r="J33" i="58"/>
  <c r="J34" i="58"/>
  <c r="J35" i="58"/>
  <c r="J36" i="58"/>
  <c r="J37" i="58"/>
  <c r="J38" i="58"/>
  <c r="J39" i="58"/>
  <c r="J40" i="58"/>
  <c r="J43" i="58"/>
  <c r="J44" i="58"/>
  <c r="J47" i="58"/>
  <c r="J51" i="58"/>
  <c r="J53" i="58"/>
  <c r="J54" i="58"/>
  <c r="J55" i="58"/>
  <c r="J56" i="58"/>
  <c r="J57" i="58"/>
  <c r="J58" i="58"/>
  <c r="J60" i="58"/>
  <c r="J61" i="58"/>
  <c r="J66" i="58"/>
  <c r="J67" i="58"/>
  <c r="J68" i="58"/>
  <c r="J69" i="58"/>
  <c r="J70" i="58"/>
  <c r="J71" i="58"/>
  <c r="J72" i="58"/>
  <c r="J73" i="58"/>
  <c r="J74" i="58"/>
  <c r="J75" i="58"/>
  <c r="J76" i="58"/>
  <c r="J79" i="58"/>
  <c r="J80" i="58"/>
  <c r="J86" i="58"/>
  <c r="J87" i="58"/>
  <c r="J88" i="58"/>
  <c r="J89" i="58"/>
  <c r="I12" i="72"/>
  <c r="I13" i="72"/>
  <c r="I22" i="72" s="1"/>
  <c r="I14" i="72"/>
  <c r="I15" i="72"/>
  <c r="I16" i="72"/>
  <c r="I17" i="72"/>
  <c r="I18" i="72"/>
  <c r="I19" i="72"/>
  <c r="I20" i="72"/>
  <c r="I21" i="72"/>
  <c r="E22" i="72"/>
  <c r="G22" i="72"/>
  <c r="I29" i="72"/>
  <c r="I30" i="72"/>
  <c r="I39" i="72" s="1"/>
  <c r="I31" i="72"/>
  <c r="I32" i="72"/>
  <c r="I33" i="72"/>
  <c r="I34" i="72"/>
  <c r="I35" i="72"/>
  <c r="I36" i="72"/>
  <c r="I37" i="72"/>
  <c r="I38" i="72"/>
  <c r="E39" i="72"/>
  <c r="G39" i="72"/>
  <c r="G29" i="85"/>
  <c r="H21" i="85"/>
  <c r="G188" i="85"/>
  <c r="AD268" i="85"/>
  <c r="N79" i="85"/>
  <c r="N21" i="85"/>
  <c r="G13" i="85"/>
  <c r="J75" i="85"/>
  <c r="J30" i="85"/>
  <c r="J12" i="85"/>
  <c r="L12" i="85" s="1"/>
  <c r="J16" i="85"/>
  <c r="H115" i="85"/>
  <c r="U115" i="85" s="1"/>
  <c r="AD110" i="85"/>
  <c r="AH168" i="85" s="1"/>
  <c r="H73" i="85"/>
  <c r="H491" i="85"/>
  <c r="J499" i="85"/>
  <c r="L499" i="85" s="1"/>
  <c r="AD80" i="85"/>
  <c r="J491" i="85"/>
  <c r="L491" i="85" s="1"/>
  <c r="AH108" i="85"/>
  <c r="D106" i="130" s="1"/>
  <c r="AH104" i="85"/>
  <c r="D102" i="130" s="1"/>
  <c r="AH96" i="85"/>
  <c r="AH99" i="85"/>
  <c r="D97" i="130" s="1"/>
  <c r="AH106" i="85"/>
  <c r="D104" i="130" s="1"/>
  <c r="AH107" i="85"/>
  <c r="D105" i="130" s="1"/>
  <c r="AH109" i="85"/>
  <c r="D107" i="130" s="1"/>
  <c r="AH102" i="85"/>
  <c r="D100" i="130" s="1"/>
  <c r="J219" i="85"/>
  <c r="L219" i="85" s="1"/>
  <c r="H315" i="85"/>
  <c r="U315" i="85" s="1"/>
  <c r="H164" i="85"/>
  <c r="U164" i="85" s="1"/>
  <c r="J298" i="85"/>
  <c r="J312" i="85"/>
  <c r="J349" i="85"/>
  <c r="J441" i="85"/>
  <c r="AH71" i="85"/>
  <c r="D69" i="130" s="1"/>
  <c r="N480" i="85"/>
  <c r="G456" i="85"/>
  <c r="AH93" i="85"/>
  <c r="D91" i="130" s="1"/>
  <c r="AH97" i="85"/>
  <c r="D95" i="130" s="1"/>
  <c r="AH105" i="85"/>
  <c r="D103" i="130" s="1"/>
  <c r="AH101" i="85"/>
  <c r="D99" i="130" s="1"/>
  <c r="AH91" i="85"/>
  <c r="D89" i="130" s="1"/>
  <c r="AH87" i="85"/>
  <c r="D85" i="130" s="1"/>
  <c r="AH90" i="85"/>
  <c r="D88" i="130" s="1"/>
  <c r="AH69" i="85"/>
  <c r="D67" i="130" s="1"/>
  <c r="AH85" i="85"/>
  <c r="D83" i="130" s="1"/>
  <c r="AH68" i="85"/>
  <c r="D66" i="130" s="1"/>
  <c r="AH70" i="85"/>
  <c r="D68" i="130" s="1"/>
  <c r="AH74" i="85"/>
  <c r="D72" i="130" s="1"/>
  <c r="AH83" i="85"/>
  <c r="D81" i="130" s="1"/>
  <c r="AH75" i="85"/>
  <c r="D73" i="130" s="1"/>
  <c r="AH82" i="85"/>
  <c r="D80" i="130" s="1"/>
  <c r="J74" i="85"/>
  <c r="J39" i="85"/>
  <c r="J51" i="85"/>
  <c r="L51" i="85" s="1"/>
  <c r="J10" i="85"/>
  <c r="L10" i="85" s="1"/>
  <c r="N30" i="85"/>
  <c r="X392" i="85"/>
  <c r="C456" i="127"/>
  <c r="AH72" i="85"/>
  <c r="D70" i="130" s="1"/>
  <c r="AD393" i="85"/>
  <c r="AD517" i="85"/>
  <c r="G480" i="85"/>
  <c r="G392" i="85"/>
  <c r="AH80" i="85"/>
  <c r="D78" i="130" s="1"/>
  <c r="AH88" i="85"/>
  <c r="AH64" i="85"/>
  <c r="D62" i="130" s="1"/>
  <c r="AH65" i="85"/>
  <c r="D63" i="130" s="1"/>
  <c r="AH67" i="85"/>
  <c r="D65" i="130" s="1"/>
  <c r="X490" i="85"/>
  <c r="X492" i="85"/>
  <c r="G393" i="85"/>
  <c r="N492" i="85"/>
  <c r="C246" i="127"/>
  <c r="D6" i="40" l="1"/>
  <c r="D6" i="33"/>
  <c r="D6" i="62"/>
  <c r="G492" i="85"/>
  <c r="AD100" i="85"/>
  <c r="AH158" i="85" s="1"/>
  <c r="AD246" i="85"/>
  <c r="AH243" i="85" s="1"/>
  <c r="J43" i="85"/>
  <c r="J245" i="85"/>
  <c r="J38" i="85"/>
  <c r="L38" i="85" s="1"/>
  <c r="G37" i="85"/>
  <c r="G287" i="85"/>
  <c r="J480" i="85"/>
  <c r="H37" i="85"/>
  <c r="G246" i="85"/>
  <c r="J59" i="85"/>
  <c r="AD491" i="85"/>
  <c r="AH77" i="85" s="1"/>
  <c r="AD30" i="85"/>
  <c r="AH128" i="85" s="1"/>
  <c r="J56" i="85"/>
  <c r="N48" i="85"/>
  <c r="J438" i="85"/>
  <c r="N49" i="85"/>
  <c r="AD392" i="85"/>
  <c r="AH42" i="85" s="1"/>
  <c r="D43" i="130" s="1"/>
  <c r="J35" i="85"/>
  <c r="J79" i="85"/>
  <c r="J419" i="85"/>
  <c r="J13" i="85"/>
  <c r="N57" i="85"/>
  <c r="G53" i="85"/>
  <c r="AD297" i="85"/>
  <c r="AH293" i="85" s="1"/>
  <c r="H41" i="85"/>
  <c r="J80" i="85"/>
  <c r="L80" i="85" s="1"/>
  <c r="J337" i="85"/>
  <c r="H100" i="85"/>
  <c r="U100" i="85" s="1"/>
  <c r="G45" i="85"/>
  <c r="C49" i="127"/>
  <c r="G481" i="85"/>
  <c r="G482" i="85"/>
  <c r="H514" i="85"/>
  <c r="U514" i="85" s="1"/>
  <c r="H481" i="85"/>
  <c r="N392" i="85"/>
  <c r="G348" i="85"/>
  <c r="AD275" i="85"/>
  <c r="H267" i="85"/>
  <c r="U267" i="85" s="1"/>
  <c r="AE387" i="85"/>
  <c r="AH382" i="85"/>
  <c r="H479" i="85"/>
  <c r="G479" i="85"/>
  <c r="H413" i="85"/>
  <c r="U413" i="85" s="1"/>
  <c r="AD278" i="85"/>
  <c r="C278" i="127"/>
  <c r="AD270" i="85"/>
  <c r="H270" i="85"/>
  <c r="U270" i="85" s="1"/>
  <c r="H117" i="85"/>
  <c r="U117" i="85" s="1"/>
  <c r="G117" i="85"/>
  <c r="H28" i="85"/>
  <c r="G28" i="85"/>
  <c r="N28" i="85"/>
  <c r="J309" i="85"/>
  <c r="J400" i="85"/>
  <c r="J63" i="85"/>
  <c r="L63" i="85" s="1"/>
  <c r="J57" i="85"/>
  <c r="J48" i="85"/>
  <c r="L48" i="85" s="1"/>
  <c r="P48" i="85" s="1"/>
  <c r="U48" i="85" s="1"/>
  <c r="J45" i="85"/>
  <c r="L45" i="85" s="1"/>
  <c r="P45" i="85" s="1"/>
  <c r="J25" i="85"/>
  <c r="L25" i="85" s="1"/>
  <c r="J23" i="85"/>
  <c r="J19" i="85"/>
  <c r="L19" i="85" s="1"/>
  <c r="J17" i="85"/>
  <c r="J15" i="85"/>
  <c r="J11" i="85"/>
  <c r="J511" i="85"/>
  <c r="L511" i="85" s="1"/>
  <c r="J501" i="85"/>
  <c r="L501" i="85" s="1"/>
  <c r="J338" i="85"/>
  <c r="J296" i="85"/>
  <c r="J209" i="85"/>
  <c r="L209" i="85" s="1"/>
  <c r="J258" i="85"/>
  <c r="J286" i="85"/>
  <c r="J295" i="85"/>
  <c r="J299" i="85"/>
  <c r="L299" i="85" s="1"/>
  <c r="J311" i="85"/>
  <c r="J323" i="85"/>
  <c r="L323" i="85" s="1"/>
  <c r="J336" i="85"/>
  <c r="L336" i="85" s="1"/>
  <c r="J340" i="85"/>
  <c r="L340" i="85" s="1"/>
  <c r="J342" i="85"/>
  <c r="J385" i="85"/>
  <c r="L385" i="85" s="1"/>
  <c r="J379" i="85"/>
  <c r="J420" i="85"/>
  <c r="J440" i="85"/>
  <c r="L440" i="85" s="1"/>
  <c r="J451" i="85"/>
  <c r="J482" i="85"/>
  <c r="L482" i="85" s="1"/>
  <c r="P482" i="85" s="1"/>
  <c r="J28" i="85"/>
  <c r="J29" i="85"/>
  <c r="J18" i="85"/>
  <c r="L18" i="85" s="1"/>
  <c r="J81" i="85"/>
  <c r="J78" i="85"/>
  <c r="J76" i="85"/>
  <c r="J73" i="85"/>
  <c r="J64" i="85"/>
  <c r="J58" i="85"/>
  <c r="J44" i="85"/>
  <c r="J42" i="85"/>
  <c r="L42" i="85" s="1"/>
  <c r="J40" i="85"/>
  <c r="J21" i="85"/>
  <c r="L21" i="85" s="1"/>
  <c r="P21" i="85" s="1"/>
  <c r="U21" i="85" s="1"/>
  <c r="J26" i="85"/>
  <c r="J52" i="85"/>
  <c r="L52" i="85" s="1"/>
  <c r="J50" i="85"/>
  <c r="J36" i="85"/>
  <c r="L36" i="85" s="1"/>
  <c r="J34" i="85"/>
  <c r="L34" i="85" s="1"/>
  <c r="J9" i="85"/>
  <c r="J239" i="85"/>
  <c r="J252" i="85"/>
  <c r="J199" i="85"/>
  <c r="L199" i="85" s="1"/>
  <c r="J492" i="85"/>
  <c r="L492" i="85" s="1"/>
  <c r="P492" i="85" s="1"/>
  <c r="U492" i="85" s="1"/>
  <c r="J498" i="85"/>
  <c r="L498" i="85" s="1"/>
  <c r="J49" i="85"/>
  <c r="J66" i="85"/>
  <c r="J452" i="85"/>
  <c r="H222" i="85"/>
  <c r="U222" i="85" s="1"/>
  <c r="J361" i="85"/>
  <c r="L361" i="85" s="1"/>
  <c r="J33" i="85"/>
  <c r="J37" i="85"/>
  <c r="L37" i="85" s="1"/>
  <c r="J20" i="85"/>
  <c r="L20" i="85" s="1"/>
  <c r="J41" i="85"/>
  <c r="L41" i="85" s="1"/>
  <c r="J55" i="85"/>
  <c r="L55" i="85" s="1"/>
  <c r="P55" i="85" s="1"/>
  <c r="J72" i="85"/>
  <c r="L72" i="85" s="1"/>
  <c r="J77" i="85"/>
  <c r="J82" i="85"/>
  <c r="L82" i="85" s="1"/>
  <c r="J392" i="85"/>
  <c r="L392" i="85" s="1"/>
  <c r="J472" i="85"/>
  <c r="J439" i="85"/>
  <c r="J367" i="85"/>
  <c r="J341" i="85"/>
  <c r="L341" i="85" s="1"/>
  <c r="J330" i="85"/>
  <c r="L330" i="85" s="1"/>
  <c r="J308" i="85"/>
  <c r="L308" i="85" s="1"/>
  <c r="J287" i="85"/>
  <c r="L287" i="85" s="1"/>
  <c r="J229" i="85"/>
  <c r="H48" i="85"/>
  <c r="J329" i="85"/>
  <c r="L329" i="85" s="1"/>
  <c r="J512" i="85"/>
  <c r="L512" i="85" s="1"/>
  <c r="N12" i="85"/>
  <c r="J22" i="85"/>
  <c r="J27" i="85"/>
  <c r="J46" i="85"/>
  <c r="L46" i="85" s="1"/>
  <c r="J62" i="85"/>
  <c r="L62" i="85" s="1"/>
  <c r="G278" i="85"/>
  <c r="G167" i="85"/>
  <c r="N482" i="85"/>
  <c r="H276" i="85"/>
  <c r="U276" i="85" s="1"/>
  <c r="G276" i="85"/>
  <c r="C222" i="127"/>
  <c r="AD222" i="85"/>
  <c r="G212" i="85"/>
  <c r="H212" i="85"/>
  <c r="U212" i="85" s="1"/>
  <c r="H128" i="85"/>
  <c r="U128" i="85" s="1"/>
  <c r="G128" i="85"/>
  <c r="AD72" i="85"/>
  <c r="AH34" i="85" s="1"/>
  <c r="D35" i="130" s="1"/>
  <c r="AD52" i="85"/>
  <c r="N52" i="85"/>
  <c r="H14" i="85"/>
  <c r="N14" i="85"/>
  <c r="AD14" i="85"/>
  <c r="J479" i="85"/>
  <c r="L479" i="85" s="1"/>
  <c r="J386" i="85"/>
  <c r="A4" i="62"/>
  <c r="H67" i="85"/>
  <c r="H393" i="85"/>
  <c r="U393" i="85" s="1"/>
  <c r="C315" i="127"/>
  <c r="G86" i="85"/>
  <c r="AD287" i="85"/>
  <c r="C276" i="127"/>
  <c r="H426" i="85"/>
  <c r="U426" i="85" s="1"/>
  <c r="AD267" i="85"/>
  <c r="AD76" i="85"/>
  <c r="AH144" i="85" s="1"/>
  <c r="G297" i="85"/>
  <c r="AD28" i="85"/>
  <c r="AD276" i="85"/>
  <c r="N26" i="85"/>
  <c r="G76" i="85"/>
  <c r="AD24" i="85"/>
  <c r="AH17" i="85"/>
  <c r="D18" i="130" s="1"/>
  <c r="H86" i="85"/>
  <c r="U86" i="85" s="1"/>
  <c r="G18" i="85"/>
  <c r="AD86" i="85"/>
  <c r="N76" i="85"/>
  <c r="C443" i="127"/>
  <c r="D93" i="85"/>
  <c r="H93" i="85" s="1"/>
  <c r="U93" i="85" s="1"/>
  <c r="D504" i="85"/>
  <c r="H300" i="85"/>
  <c r="U300" i="85" s="1"/>
  <c r="H275" i="85"/>
  <c r="U275" i="85" s="1"/>
  <c r="H109" i="85"/>
  <c r="U109" i="85" s="1"/>
  <c r="H24" i="85"/>
  <c r="G24" i="85"/>
  <c r="AD21" i="85"/>
  <c r="G21" i="85"/>
  <c r="C259" i="127"/>
  <c r="C261" i="127" s="1"/>
  <c r="AD454" i="85"/>
  <c r="AD404" i="85"/>
  <c r="AH402" i="85" s="1"/>
  <c r="G316" i="85"/>
  <c r="AD288" i="85"/>
  <c r="G288" i="85"/>
  <c r="C212" i="127"/>
  <c r="AD212" i="85"/>
  <c r="H203" i="85"/>
  <c r="U203" i="85" s="1"/>
  <c r="H180" i="85"/>
  <c r="U180" i="85" s="1"/>
  <c r="H161" i="85"/>
  <c r="U161" i="85" s="1"/>
  <c r="H135" i="85"/>
  <c r="U135" i="85" s="1"/>
  <c r="G135" i="85"/>
  <c r="G125" i="85"/>
  <c r="H104" i="85"/>
  <c r="U104" i="85" s="1"/>
  <c r="AD104" i="85"/>
  <c r="AH162" i="85" s="1"/>
  <c r="AD89" i="85"/>
  <c r="C89" i="127"/>
  <c r="G73" i="85"/>
  <c r="N72" i="85"/>
  <c r="G72" i="85"/>
  <c r="H72" i="85"/>
  <c r="G67" i="85"/>
  <c r="N67" i="85"/>
  <c r="AD67" i="85"/>
  <c r="N58" i="85"/>
  <c r="H57" i="85"/>
  <c r="G57" i="85"/>
  <c r="AD55" i="85"/>
  <c r="AD49" i="85"/>
  <c r="P42" i="85"/>
  <c r="N39" i="85"/>
  <c r="H39" i="85"/>
  <c r="AD34" i="85"/>
  <c r="AD20" i="85"/>
  <c r="H15" i="85"/>
  <c r="H13" i="85"/>
  <c r="AD13" i="85"/>
  <c r="N13" i="85"/>
  <c r="AD12" i="85"/>
  <c r="N329" i="85"/>
  <c r="P329" i="85" s="1"/>
  <c r="C356" i="127"/>
  <c r="C357" i="127" s="1"/>
  <c r="H418" i="85"/>
  <c r="U418" i="85" s="1"/>
  <c r="H329" i="85"/>
  <c r="AD329" i="85"/>
  <c r="AE331" i="85" s="1"/>
  <c r="G329" i="85"/>
  <c r="D62" i="85"/>
  <c r="AD62" i="85" s="1"/>
  <c r="AD97" i="85"/>
  <c r="C94" i="127"/>
  <c r="H259" i="85"/>
  <c r="U259" i="85" s="1"/>
  <c r="X260" i="85" s="1"/>
  <c r="C97" i="127"/>
  <c r="H97" i="85"/>
  <c r="U97" i="85" s="1"/>
  <c r="G97" i="85"/>
  <c r="D258" i="85"/>
  <c r="H258" i="85" s="1"/>
  <c r="D502" i="85"/>
  <c r="H502" i="85" s="1"/>
  <c r="U502" i="85" s="1"/>
  <c r="AD443" i="85"/>
  <c r="H443" i="85"/>
  <c r="U443" i="85" s="1"/>
  <c r="G454" i="85"/>
  <c r="G407" i="85"/>
  <c r="H407" i="85"/>
  <c r="U407" i="85" s="1"/>
  <c r="C332" i="127"/>
  <c r="AD315" i="85"/>
  <c r="AH309" i="85" s="1"/>
  <c r="N309" i="85"/>
  <c r="AD309" i="85"/>
  <c r="G309" i="85"/>
  <c r="C309" i="127"/>
  <c r="H288" i="85"/>
  <c r="U288" i="85" s="1"/>
  <c r="H279" i="85"/>
  <c r="U279" i="85" s="1"/>
  <c r="C270" i="127"/>
  <c r="G270" i="85"/>
  <c r="G209" i="85"/>
  <c r="N209" i="85"/>
  <c r="P209" i="85" s="1"/>
  <c r="G184" i="85"/>
  <c r="H174" i="85"/>
  <c r="U174" i="85" s="1"/>
  <c r="G174" i="85"/>
  <c r="G169" i="85"/>
  <c r="G161" i="85"/>
  <c r="H153" i="85"/>
  <c r="U153" i="85" s="1"/>
  <c r="G149" i="85"/>
  <c r="H149" i="85"/>
  <c r="U149" i="85" s="1"/>
  <c r="G137" i="85"/>
  <c r="G122" i="85"/>
  <c r="G116" i="85"/>
  <c r="H110" i="85"/>
  <c r="U110" i="85" s="1"/>
  <c r="G110" i="85"/>
  <c r="AD106" i="85"/>
  <c r="G106" i="85"/>
  <c r="H65" i="85"/>
  <c r="U65" i="85" s="1"/>
  <c r="AD65" i="85"/>
  <c r="H45" i="85"/>
  <c r="N45" i="85"/>
  <c r="AD45" i="85"/>
  <c r="H42" i="85"/>
  <c r="U42" i="85" s="1"/>
  <c r="AD42" i="85"/>
  <c r="G38" i="85"/>
  <c r="N37" i="85"/>
  <c r="P37" i="85" s="1"/>
  <c r="U37" i="85" s="1"/>
  <c r="AD37" i="85"/>
  <c r="N35" i="85"/>
  <c r="N34" i="85"/>
  <c r="G25" i="85"/>
  <c r="H20" i="85"/>
  <c r="N20" i="85"/>
  <c r="G20" i="85"/>
  <c r="G12" i="85"/>
  <c r="H12" i="85"/>
  <c r="AD105" i="85"/>
  <c r="AH163" i="85" s="1"/>
  <c r="AH52" i="85"/>
  <c r="D53" i="130" s="1"/>
  <c r="AH160" i="85"/>
  <c r="H76" i="85"/>
  <c r="H66" i="85"/>
  <c r="AD63" i="85"/>
  <c r="G63" i="85"/>
  <c r="H63" i="85"/>
  <c r="N63" i="85"/>
  <c r="P63" i="85" s="1"/>
  <c r="C53" i="127"/>
  <c r="AD53" i="85"/>
  <c r="H53" i="85"/>
  <c r="U53" i="85" s="1"/>
  <c r="D367" i="85"/>
  <c r="AD367" i="85" s="1"/>
  <c r="AH364" i="85" s="1"/>
  <c r="G356" i="85"/>
  <c r="AD492" i="85"/>
  <c r="AH488" i="85" s="1"/>
  <c r="C513" i="127"/>
  <c r="U356" i="85"/>
  <c r="X358" i="85" s="1"/>
  <c r="L44" i="85"/>
  <c r="L73" i="85"/>
  <c r="L43" i="85"/>
  <c r="L451" i="85"/>
  <c r="L39" i="85"/>
  <c r="L27" i="85"/>
  <c r="L56" i="85"/>
  <c r="L30" i="85"/>
  <c r="P30" i="85" s="1"/>
  <c r="L286" i="85"/>
  <c r="L50" i="85"/>
  <c r="L28" i="85"/>
  <c r="L312" i="85"/>
  <c r="L13" i="85"/>
  <c r="L64" i="85"/>
  <c r="L16" i="85"/>
  <c r="L452" i="85"/>
  <c r="C215" i="127"/>
  <c r="H98" i="85"/>
  <c r="U98" i="85" s="1"/>
  <c r="C503" i="127"/>
  <c r="G503" i="85"/>
  <c r="D466" i="85"/>
  <c r="H466" i="85" s="1"/>
  <c r="D374" i="85"/>
  <c r="H374" i="85" s="1"/>
  <c r="D12" i="169"/>
  <c r="D505" i="85"/>
  <c r="AD505" i="85" s="1"/>
  <c r="AH497" i="85" s="1"/>
  <c r="D15" i="169"/>
  <c r="D17" i="169" s="1"/>
  <c r="D19" i="169"/>
  <c r="D21" i="169" s="1"/>
  <c r="AD356" i="85"/>
  <c r="H503" i="85"/>
  <c r="U503" i="85" s="1"/>
  <c r="D499" i="85"/>
  <c r="D86" i="130"/>
  <c r="AD503" i="85"/>
  <c r="F82" i="58"/>
  <c r="F92" i="58" s="1"/>
  <c r="B6" i="130"/>
  <c r="D6" i="1"/>
  <c r="B7" i="127"/>
  <c r="B7" i="85"/>
  <c r="A4" i="40"/>
  <c r="J77" i="58"/>
  <c r="A4" i="1"/>
  <c r="A4" i="33"/>
  <c r="J62" i="58"/>
  <c r="D6" i="56"/>
  <c r="J21" i="58"/>
  <c r="H192" i="85"/>
  <c r="J90" i="58"/>
  <c r="A4" i="56"/>
  <c r="J48" i="58"/>
  <c r="C439" i="127"/>
  <c r="C385" i="127"/>
  <c r="C388" i="127" s="1"/>
  <c r="L58" i="85"/>
  <c r="P58" i="85" s="1"/>
  <c r="L77" i="85"/>
  <c r="L35" i="85"/>
  <c r="C361" i="127"/>
  <c r="C363" i="127" s="1"/>
  <c r="D361" i="85"/>
  <c r="G361" i="85" s="1"/>
  <c r="G312" i="85"/>
  <c r="AD312" i="85"/>
  <c r="AH308" i="85" s="1"/>
  <c r="N312" i="85"/>
  <c r="H312" i="85"/>
  <c r="H302" i="85"/>
  <c r="U302" i="85" s="1"/>
  <c r="G302" i="85"/>
  <c r="C230" i="127"/>
  <c r="G230" i="85"/>
  <c r="H186" i="85"/>
  <c r="U186" i="85" s="1"/>
  <c r="G170" i="85"/>
  <c r="H170" i="85"/>
  <c r="U170" i="85" s="1"/>
  <c r="H163" i="85"/>
  <c r="U163" i="85" s="1"/>
  <c r="G155" i="85"/>
  <c r="H155" i="85"/>
  <c r="U155" i="85" s="1"/>
  <c r="H147" i="85"/>
  <c r="U147" i="85" s="1"/>
  <c r="G147" i="85"/>
  <c r="H19" i="85"/>
  <c r="G19" i="85"/>
  <c r="G439" i="85"/>
  <c r="H439" i="85"/>
  <c r="AD421" i="85"/>
  <c r="AH411" i="85" s="1"/>
  <c r="H421" i="85"/>
  <c r="U421" i="85" s="1"/>
  <c r="C413" i="127"/>
  <c r="AD413" i="85"/>
  <c r="G413" i="85"/>
  <c r="C323" i="127"/>
  <c r="C325" i="127" s="1"/>
  <c r="D323" i="85"/>
  <c r="G266" i="85"/>
  <c r="AD266" i="85"/>
  <c r="H245" i="85"/>
  <c r="G245" i="85"/>
  <c r="N245" i="85"/>
  <c r="H200" i="85"/>
  <c r="U200" i="85" s="1"/>
  <c r="C200" i="127"/>
  <c r="C205" i="127" s="1"/>
  <c r="AD200" i="85"/>
  <c r="AH197" i="85" s="1"/>
  <c r="G185" i="85"/>
  <c r="H162" i="85"/>
  <c r="U162" i="85" s="1"/>
  <c r="G162" i="85"/>
  <c r="AD82" i="85"/>
  <c r="AH148" i="85" s="1"/>
  <c r="N82" i="85"/>
  <c r="G74" i="85"/>
  <c r="H74" i="85"/>
  <c r="AD74" i="85"/>
  <c r="G51" i="85"/>
  <c r="C83" i="127"/>
  <c r="C31" i="127"/>
  <c r="G430" i="85"/>
  <c r="H430" i="85"/>
  <c r="U430" i="85" s="1"/>
  <c r="AD414" i="85"/>
  <c r="C414" i="127"/>
  <c r="G414" i="85"/>
  <c r="AD406" i="85"/>
  <c r="C406" i="127"/>
  <c r="G406" i="85"/>
  <c r="H385" i="85"/>
  <c r="N385" i="85"/>
  <c r="P385" i="85" s="1"/>
  <c r="G385" i="85"/>
  <c r="G178" i="85"/>
  <c r="H178" i="85"/>
  <c r="U178" i="85" s="1"/>
  <c r="L78" i="85"/>
  <c r="P78" i="85" s="1"/>
  <c r="G131" i="85"/>
  <c r="G157" i="85"/>
  <c r="H157" i="85"/>
  <c r="U157" i="85" s="1"/>
  <c r="G133" i="85"/>
  <c r="G120" i="85"/>
  <c r="H120" i="85"/>
  <c r="U120" i="85" s="1"/>
  <c r="G515" i="85"/>
  <c r="AD259" i="85"/>
  <c r="AH256" i="85" s="1"/>
  <c r="AD310" i="85"/>
  <c r="AH306" i="85" s="1"/>
  <c r="C310" i="127"/>
  <c r="AD280" i="85"/>
  <c r="AH266" i="85" s="1"/>
  <c r="G280" i="85"/>
  <c r="G101" i="85"/>
  <c r="AD101" i="85"/>
  <c r="G94" i="85"/>
  <c r="H94" i="85"/>
  <c r="U94" i="85" s="1"/>
  <c r="H472" i="85"/>
  <c r="G472" i="85"/>
  <c r="G271" i="85"/>
  <c r="AD271" i="85"/>
  <c r="C271" i="127"/>
  <c r="H271" i="85"/>
  <c r="U271" i="85" s="1"/>
  <c r="N199" i="85"/>
  <c r="AD199" i="85"/>
  <c r="AH196" i="85" s="1"/>
  <c r="H175" i="85"/>
  <c r="U175" i="85" s="1"/>
  <c r="G175" i="85"/>
  <c r="AD66" i="85"/>
  <c r="G66" i="85"/>
  <c r="D442" i="85"/>
  <c r="AD442" i="85" s="1"/>
  <c r="C442" i="127"/>
  <c r="G473" i="85"/>
  <c r="H428" i="85"/>
  <c r="U428" i="85" s="1"/>
  <c r="G420" i="85"/>
  <c r="H420" i="85"/>
  <c r="N420" i="85"/>
  <c r="H412" i="85"/>
  <c r="U412" i="85" s="1"/>
  <c r="AD412" i="85"/>
  <c r="C412" i="127"/>
  <c r="N342" i="85"/>
  <c r="G342" i="85"/>
  <c r="C498" i="127"/>
  <c r="D498" i="85"/>
  <c r="L419" i="85"/>
  <c r="L298" i="85"/>
  <c r="L11" i="85"/>
  <c r="P11" i="85" s="1"/>
  <c r="H101" i="85"/>
  <c r="U101" i="85" s="1"/>
  <c r="N219" i="85"/>
  <c r="P219" i="85" s="1"/>
  <c r="P224" i="85" s="1"/>
  <c r="H224" i="85" s="1"/>
  <c r="G428" i="85"/>
  <c r="AD458" i="85"/>
  <c r="G458" i="85"/>
  <c r="D445" i="85"/>
  <c r="C445" i="127"/>
  <c r="H88" i="85"/>
  <c r="U88" i="85" s="1"/>
  <c r="AD88" i="85"/>
  <c r="AH45" i="85" s="1"/>
  <c r="D46" i="130" s="1"/>
  <c r="G88" i="85"/>
  <c r="H79" i="85"/>
  <c r="AD79" i="85"/>
  <c r="N69" i="85"/>
  <c r="AD69" i="85"/>
  <c r="AD56" i="85"/>
  <c r="N56" i="85"/>
  <c r="H56" i="85"/>
  <c r="C48" i="127"/>
  <c r="G48" i="85"/>
  <c r="AD48" i="85"/>
  <c r="N40" i="85"/>
  <c r="G40" i="85"/>
  <c r="AD40" i="85"/>
  <c r="H40" i="85"/>
  <c r="H33" i="85"/>
  <c r="AD33" i="85"/>
  <c r="N15" i="85"/>
  <c r="G15" i="85"/>
  <c r="C368" i="127"/>
  <c r="C370" i="127" s="1"/>
  <c r="D368" i="85"/>
  <c r="G368" i="85" s="1"/>
  <c r="D239" i="85"/>
  <c r="C239" i="127"/>
  <c r="C241" i="127" s="1"/>
  <c r="AD229" i="85"/>
  <c r="AH226" i="85" s="1"/>
  <c r="G229" i="85"/>
  <c r="H209" i="85"/>
  <c r="G412" i="85"/>
  <c r="L9" i="85"/>
  <c r="G105" i="85"/>
  <c r="H105" i="85"/>
  <c r="U105" i="85" s="1"/>
  <c r="C98" i="127"/>
  <c r="G98" i="85"/>
  <c r="AD98" i="85"/>
  <c r="L258" i="85"/>
  <c r="H106" i="85"/>
  <c r="U106" i="85" s="1"/>
  <c r="G400" i="85"/>
  <c r="N400" i="85"/>
  <c r="G313" i="85"/>
  <c r="H313" i="85"/>
  <c r="U313" i="85" s="1"/>
  <c r="G252" i="85"/>
  <c r="AD252" i="85"/>
  <c r="AE253" i="85" s="1"/>
  <c r="G202" i="85"/>
  <c r="H156" i="85"/>
  <c r="U156" i="85" s="1"/>
  <c r="G156" i="85"/>
  <c r="AD78" i="85"/>
  <c r="H78" i="85"/>
  <c r="N55" i="85"/>
  <c r="H55" i="85"/>
  <c r="N47" i="85"/>
  <c r="AD47" i="85"/>
  <c r="AD22" i="85"/>
  <c r="N491" i="85"/>
  <c r="P491" i="85" s="1"/>
  <c r="U491" i="85" s="1"/>
  <c r="C516" i="127"/>
  <c r="H516" i="85"/>
  <c r="U516" i="85" s="1"/>
  <c r="G516" i="85"/>
  <c r="H127" i="85"/>
  <c r="U127" i="85" s="1"/>
  <c r="H121" i="85"/>
  <c r="U121" i="85" s="1"/>
  <c r="G121" i="85"/>
  <c r="H89" i="85"/>
  <c r="U89" i="85" s="1"/>
  <c r="AD81" i="85"/>
  <c r="AH136" i="85" s="1"/>
  <c r="H81" i="85"/>
  <c r="N73" i="85"/>
  <c r="AD58" i="85"/>
  <c r="H58" i="85"/>
  <c r="G50" i="85"/>
  <c r="N50" i="85"/>
  <c r="G35" i="85"/>
  <c r="AD35" i="85"/>
  <c r="H35" i="85"/>
  <c r="G17" i="85"/>
  <c r="N17" i="85"/>
  <c r="G10" i="85"/>
  <c r="H10" i="85"/>
  <c r="AD513" i="85"/>
  <c r="AH508" i="85" s="1"/>
  <c r="G513" i="85"/>
  <c r="H513" i="85"/>
  <c r="U513" i="85" s="1"/>
  <c r="C500" i="127"/>
  <c r="D500" i="85"/>
  <c r="H500" i="85" s="1"/>
  <c r="D109" i="126"/>
  <c r="L75" i="85"/>
  <c r="N80" i="85"/>
  <c r="G80" i="85"/>
  <c r="G41" i="85"/>
  <c r="AD41" i="85"/>
  <c r="C475" i="127"/>
  <c r="AD514" i="85"/>
  <c r="G514" i="85"/>
  <c r="H232" i="85"/>
  <c r="U232" i="85" s="1"/>
  <c r="C232" i="127"/>
  <c r="G268" i="85"/>
  <c r="J466" i="85"/>
  <c r="L466" i="85" s="1"/>
  <c r="J500" i="85"/>
  <c r="L500" i="85" s="1"/>
  <c r="G232" i="85"/>
  <c r="AD232" i="85"/>
  <c r="G142" i="85"/>
  <c r="L66" i="85"/>
  <c r="P66" i="85" s="1"/>
  <c r="D94" i="130"/>
  <c r="L49" i="85"/>
  <c r="P49" i="85" s="1"/>
  <c r="U49" i="85" s="1"/>
  <c r="AD96" i="85"/>
  <c r="H96" i="85"/>
  <c r="U96" i="85" s="1"/>
  <c r="C96" i="127"/>
  <c r="H455" i="85"/>
  <c r="U455" i="85" s="1"/>
  <c r="AD455" i="85"/>
  <c r="G455" i="85"/>
  <c r="H425" i="85"/>
  <c r="U425" i="85" s="1"/>
  <c r="G425" i="85"/>
  <c r="H417" i="85"/>
  <c r="U417" i="85" s="1"/>
  <c r="G417" i="85"/>
  <c r="AD417" i="85"/>
  <c r="AH409" i="85" s="1"/>
  <c r="AD409" i="85"/>
  <c r="G409" i="85"/>
  <c r="H409" i="85"/>
  <c r="U409" i="85" s="1"/>
  <c r="AD401" i="85"/>
  <c r="AH401" i="85" s="1"/>
  <c r="N401" i="85"/>
  <c r="G401" i="85"/>
  <c r="H173" i="85"/>
  <c r="U173" i="85" s="1"/>
  <c r="G173" i="85"/>
  <c r="H166" i="85"/>
  <c r="U166" i="85" s="1"/>
  <c r="G166" i="85"/>
  <c r="H143" i="85"/>
  <c r="U143" i="85" s="1"/>
  <c r="G143" i="85"/>
  <c r="H108" i="85"/>
  <c r="U108" i="85" s="1"/>
  <c r="AD108" i="85"/>
  <c r="AH57" i="85" s="1"/>
  <c r="G108" i="85"/>
  <c r="H103" i="85"/>
  <c r="U103" i="85" s="1"/>
  <c r="G103" i="85"/>
  <c r="AD452" i="85"/>
  <c r="AH450" i="85" s="1"/>
  <c r="G452" i="85"/>
  <c r="N452" i="85"/>
  <c r="H452" i="85"/>
  <c r="L33" i="85"/>
  <c r="P33" i="85" s="1"/>
  <c r="L245" i="85"/>
  <c r="N23" i="85"/>
  <c r="G23" i="85"/>
  <c r="H23" i="85"/>
  <c r="AD23" i="85"/>
  <c r="C501" i="127"/>
  <c r="D501" i="85"/>
  <c r="D92" i="85"/>
  <c r="C92" i="127"/>
  <c r="L79" i="85"/>
  <c r="P79" i="85" s="1"/>
  <c r="L311" i="85"/>
  <c r="C457" i="127"/>
  <c r="H457" i="85"/>
  <c r="U457" i="85" s="1"/>
  <c r="G457" i="85"/>
  <c r="D444" i="85"/>
  <c r="C444" i="127"/>
  <c r="D438" i="85"/>
  <c r="C438" i="127"/>
  <c r="C379" i="127"/>
  <c r="C381" i="127" s="1"/>
  <c r="D379" i="85"/>
  <c r="G379" i="85" s="1"/>
  <c r="H317" i="85"/>
  <c r="U317" i="85" s="1"/>
  <c r="AD299" i="85"/>
  <c r="AH296" i="85" s="1"/>
  <c r="H289" i="85"/>
  <c r="U289" i="85" s="1"/>
  <c r="X287" i="85" s="1"/>
  <c r="G289" i="85"/>
  <c r="C289" i="127"/>
  <c r="C291" i="127" s="1"/>
  <c r="H124" i="85"/>
  <c r="U124" i="85" s="1"/>
  <c r="G124" i="85"/>
  <c r="N479" i="85"/>
  <c r="H314" i="85"/>
  <c r="U314" i="85" s="1"/>
  <c r="AD314" i="85"/>
  <c r="G296" i="85"/>
  <c r="AD296" i="85"/>
  <c r="H296" i="85"/>
  <c r="C296" i="127"/>
  <c r="N296" i="85"/>
  <c r="H519" i="85"/>
  <c r="U519" i="85" s="1"/>
  <c r="AD519" i="85"/>
  <c r="AD394" i="85"/>
  <c r="AH390" i="85" s="1"/>
  <c r="H394" i="85"/>
  <c r="U394" i="85" s="1"/>
  <c r="C394" i="127"/>
  <c r="C396" i="127" s="1"/>
  <c r="G394" i="85"/>
  <c r="L472" i="85"/>
  <c r="L379" i="85"/>
  <c r="L295" i="85"/>
  <c r="G483" i="85"/>
  <c r="H483" i="85"/>
  <c r="C440" i="127"/>
  <c r="D440" i="85"/>
  <c r="AD440" i="85" s="1"/>
  <c r="G423" i="85"/>
  <c r="H423" i="85"/>
  <c r="U423" i="85" s="1"/>
  <c r="AD415" i="85"/>
  <c r="H415" i="85"/>
  <c r="U415" i="85" s="1"/>
  <c r="G415" i="85"/>
  <c r="C68" i="127"/>
  <c r="H68" i="85"/>
  <c r="U68" i="85" s="1"/>
  <c r="AD68" i="85"/>
  <c r="G68" i="85"/>
  <c r="C95" i="127"/>
  <c r="D95" i="85"/>
  <c r="C484" i="127"/>
  <c r="C486" i="127" s="1"/>
  <c r="H484" i="85"/>
  <c r="H408" i="85"/>
  <c r="U408" i="85" s="1"/>
  <c r="G408" i="85"/>
  <c r="AD408" i="85"/>
  <c r="L400" i="85"/>
  <c r="H308" i="85"/>
  <c r="G308" i="85"/>
  <c r="AD308" i="85"/>
  <c r="G286" i="85"/>
  <c r="H286" i="85"/>
  <c r="N286" i="85"/>
  <c r="AD286" i="85"/>
  <c r="AH283" i="85" s="1"/>
  <c r="AD511" i="85"/>
  <c r="H511" i="85"/>
  <c r="AH389" i="85"/>
  <c r="L40" i="85"/>
  <c r="L76" i="85"/>
  <c r="AH285" i="85"/>
  <c r="AD518" i="85"/>
  <c r="G518" i="85"/>
  <c r="H518" i="85"/>
  <c r="U518" i="85" s="1"/>
  <c r="G136" i="85"/>
  <c r="H136" i="85"/>
  <c r="U136" i="85" s="1"/>
  <c r="G129" i="85"/>
  <c r="L57" i="85"/>
  <c r="P57" i="85" s="1"/>
  <c r="L296" i="85"/>
  <c r="H114" i="85"/>
  <c r="U114" i="85" s="1"/>
  <c r="G114" i="85"/>
  <c r="G259" i="85"/>
  <c r="G100" i="85"/>
  <c r="AD410" i="85"/>
  <c r="H410" i="85"/>
  <c r="U410" i="85" s="1"/>
  <c r="H144" i="85"/>
  <c r="U144" i="85" s="1"/>
  <c r="G130" i="85"/>
  <c r="H130" i="85"/>
  <c r="U130" i="85" s="1"/>
  <c r="AH487" i="85"/>
  <c r="N472" i="85"/>
  <c r="G285" i="85"/>
  <c r="H285" i="85"/>
  <c r="N285" i="85"/>
  <c r="AD285" i="85"/>
  <c r="AD274" i="85"/>
  <c r="AD230" i="85"/>
  <c r="AH227" i="85" s="1"/>
  <c r="H230" i="85"/>
  <c r="U230" i="85" s="1"/>
  <c r="C220" i="127"/>
  <c r="AD220" i="85"/>
  <c r="AH217" i="85" s="1"/>
  <c r="G220" i="85"/>
  <c r="AD210" i="85"/>
  <c r="AH207" i="85" s="1"/>
  <c r="G210" i="85"/>
  <c r="H102" i="85"/>
  <c r="U102" i="85" s="1"/>
  <c r="G102" i="85"/>
  <c r="P72" i="85"/>
  <c r="L15" i="85"/>
  <c r="P12" i="85"/>
  <c r="G274" i="85"/>
  <c r="G186" i="85"/>
  <c r="AD311" i="85"/>
  <c r="AH307" i="85" s="1"/>
  <c r="H311" i="85"/>
  <c r="H75" i="85"/>
  <c r="G75" i="85"/>
  <c r="N44" i="85"/>
  <c r="AD44" i="85"/>
  <c r="G27" i="85"/>
  <c r="N27" i="85"/>
  <c r="P41" i="85"/>
  <c r="U41" i="85" s="1"/>
  <c r="H220" i="85"/>
  <c r="U220" i="85" s="1"/>
  <c r="H210" i="85"/>
  <c r="U210" i="85" s="1"/>
  <c r="H272" i="85"/>
  <c r="U272" i="85" s="1"/>
  <c r="AD272" i="85"/>
  <c r="G272" i="85"/>
  <c r="H229" i="85"/>
  <c r="N229" i="85"/>
  <c r="H219" i="85"/>
  <c r="AD219" i="85"/>
  <c r="AH216" i="85" s="1"/>
  <c r="H138" i="85"/>
  <c r="U138" i="85" s="1"/>
  <c r="G90" i="85"/>
  <c r="C90" i="127"/>
  <c r="H90" i="85"/>
  <c r="U90" i="85" s="1"/>
  <c r="H82" i="85"/>
  <c r="G82" i="85"/>
  <c r="N74" i="85"/>
  <c r="G59" i="85"/>
  <c r="H59" i="85"/>
  <c r="N59" i="85"/>
  <c r="N51" i="85"/>
  <c r="P51" i="85" s="1"/>
  <c r="AD51" i="85"/>
  <c r="H51" i="85"/>
  <c r="H43" i="85"/>
  <c r="N43" i="85"/>
  <c r="AD43" i="85"/>
  <c r="G43" i="85"/>
  <c r="AD26" i="85"/>
  <c r="H26" i="85"/>
  <c r="AD19" i="85"/>
  <c r="N19" i="85"/>
  <c r="P19" i="85" s="1"/>
  <c r="H22" i="85"/>
  <c r="H133" i="85"/>
  <c r="U133" i="85" s="1"/>
  <c r="AD342" i="85"/>
  <c r="AH337" i="85" s="1"/>
  <c r="AD245" i="85"/>
  <c r="D441" i="85"/>
  <c r="C441" i="127"/>
  <c r="AD316" i="85"/>
  <c r="H316" i="85"/>
  <c r="U316" i="85" s="1"/>
  <c r="H298" i="85"/>
  <c r="N298" i="85"/>
  <c r="G265" i="85"/>
  <c r="H456" i="85"/>
  <c r="U456" i="85" s="1"/>
  <c r="H266" i="85"/>
  <c r="U266" i="85" s="1"/>
  <c r="L24" i="85"/>
  <c r="P24" i="85" s="1"/>
  <c r="H342" i="85"/>
  <c r="G107" i="85"/>
  <c r="AD300" i="85"/>
  <c r="G47" i="85"/>
  <c r="AD298" i="85"/>
  <c r="AH295" i="85" s="1"/>
  <c r="G203" i="85"/>
  <c r="AD203" i="85"/>
  <c r="AH199" i="85" s="1"/>
  <c r="G22" i="85"/>
  <c r="G298" i="85"/>
  <c r="G163" i="85"/>
  <c r="H202" i="85"/>
  <c r="U202" i="85" s="1"/>
  <c r="AD202" i="85"/>
  <c r="G165" i="85"/>
  <c r="AD109" i="85"/>
  <c r="G109" i="85"/>
  <c r="H17" i="85"/>
  <c r="H310" i="85"/>
  <c r="U310" i="85" s="1"/>
  <c r="G310" i="85"/>
  <c r="H177" i="85"/>
  <c r="U177" i="85" s="1"/>
  <c r="G78" i="85"/>
  <c r="G65" i="85"/>
  <c r="H47" i="85"/>
  <c r="AD39" i="85"/>
  <c r="G30" i="85"/>
  <c r="H30" i="85"/>
  <c r="H515" i="85"/>
  <c r="U515" i="85" s="1"/>
  <c r="AD515" i="85"/>
  <c r="J403" i="85"/>
  <c r="L252" i="85"/>
  <c r="H113" i="85"/>
  <c r="G113" i="85"/>
  <c r="AH451" i="85"/>
  <c r="N512" i="85"/>
  <c r="P512" i="85" s="1"/>
  <c r="G512" i="85"/>
  <c r="AD512" i="85"/>
  <c r="H512" i="85"/>
  <c r="C247" i="127"/>
  <c r="AH263" i="85"/>
  <c r="AH47" i="85"/>
  <c r="L74" i="85"/>
  <c r="L81" i="85"/>
  <c r="P81" i="85" s="1"/>
  <c r="L17" i="85"/>
  <c r="H134" i="85"/>
  <c r="U134" i="85" s="1"/>
  <c r="G134" i="85"/>
  <c r="G176" i="85"/>
  <c r="H176" i="85"/>
  <c r="U176" i="85" s="1"/>
  <c r="H154" i="85"/>
  <c r="U154" i="85" s="1"/>
  <c r="G154" i="85"/>
  <c r="H146" i="85"/>
  <c r="U146" i="85" s="1"/>
  <c r="H139" i="85"/>
  <c r="U139" i="85" s="1"/>
  <c r="G139" i="85"/>
  <c r="L239" i="85"/>
  <c r="AD451" i="85"/>
  <c r="N451" i="85"/>
  <c r="H451" i="85"/>
  <c r="G451" i="85"/>
  <c r="AD439" i="85"/>
  <c r="C277" i="127"/>
  <c r="AD277" i="85"/>
  <c r="G277" i="85"/>
  <c r="H277" i="85"/>
  <c r="U277" i="85" s="1"/>
  <c r="AD269" i="85"/>
  <c r="H269" i="85"/>
  <c r="U269" i="85" s="1"/>
  <c r="G269" i="85"/>
  <c r="C269" i="127"/>
  <c r="AD233" i="85"/>
  <c r="AH229" i="85" s="1"/>
  <c r="H233" i="85"/>
  <c r="U233" i="85" s="1"/>
  <c r="G233" i="85"/>
  <c r="G190" i="85"/>
  <c r="H190" i="85"/>
  <c r="G182" i="85"/>
  <c r="H182" i="85"/>
  <c r="U182" i="85" s="1"/>
  <c r="H168" i="85"/>
  <c r="U168" i="85" s="1"/>
  <c r="G168" i="85"/>
  <c r="AH284" i="85"/>
  <c r="G431" i="85"/>
  <c r="H431" i="85"/>
  <c r="U431" i="85" s="1"/>
  <c r="H424" i="85"/>
  <c r="U424" i="85" s="1"/>
  <c r="G416" i="85"/>
  <c r="AD416" i="85"/>
  <c r="AH408" i="85" s="1"/>
  <c r="H402" i="85"/>
  <c r="AD402" i="85"/>
  <c r="G402" i="85"/>
  <c r="C402" i="127"/>
  <c r="G123" i="85"/>
  <c r="H123" i="85"/>
  <c r="U123" i="85" s="1"/>
  <c r="G118" i="85"/>
  <c r="AH137" i="85"/>
  <c r="AH164" i="85"/>
  <c r="AD295" i="85"/>
  <c r="G295" i="85"/>
  <c r="N295" i="85"/>
  <c r="AD223" i="85"/>
  <c r="AH219" i="85" s="1"/>
  <c r="G223" i="85"/>
  <c r="H213" i="85"/>
  <c r="U213" i="85" s="1"/>
  <c r="AD213" i="85"/>
  <c r="AH209" i="85" s="1"/>
  <c r="G213" i="85"/>
  <c r="H189" i="85"/>
  <c r="U189" i="85" s="1"/>
  <c r="G189" i="85"/>
  <c r="G152" i="85"/>
  <c r="H152" i="85"/>
  <c r="U152" i="85" s="1"/>
  <c r="AD99" i="85"/>
  <c r="H99" i="85"/>
  <c r="U99" i="85" s="1"/>
  <c r="G99" i="85"/>
  <c r="G87" i="85"/>
  <c r="H87" i="85"/>
  <c r="U87" i="85" s="1"/>
  <c r="AD87" i="85"/>
  <c r="AD77" i="85"/>
  <c r="AH145" i="85" s="1"/>
  <c r="AD64" i="85"/>
  <c r="C64" i="127"/>
  <c r="N64" i="85"/>
  <c r="G64" i="85"/>
  <c r="C54" i="127"/>
  <c r="G54" i="85"/>
  <c r="N46" i="85"/>
  <c r="G46" i="85"/>
  <c r="AD46" i="85"/>
  <c r="H46" i="85"/>
  <c r="N38" i="85"/>
  <c r="AD29" i="85"/>
  <c r="N29" i="85"/>
  <c r="H29" i="85"/>
  <c r="N18" i="85"/>
  <c r="P18" i="85" s="1"/>
  <c r="U18" i="85" s="1"/>
  <c r="AD18" i="85"/>
  <c r="H11" i="85"/>
  <c r="AD11" i="85"/>
  <c r="G11" i="85"/>
  <c r="C191" i="127"/>
  <c r="L367" i="85"/>
  <c r="H38" i="85"/>
  <c r="H295" i="85"/>
  <c r="G77" i="85"/>
  <c r="AD103" i="85"/>
  <c r="AD54" i="85"/>
  <c r="N77" i="85"/>
  <c r="H107" i="85"/>
  <c r="U107" i="85" s="1"/>
  <c r="G91" i="85"/>
  <c r="C91" i="127"/>
  <c r="AD91" i="85"/>
  <c r="H85" i="85"/>
  <c r="AD85" i="85"/>
  <c r="G85" i="85"/>
  <c r="AD75" i="85"/>
  <c r="N75" i="85"/>
  <c r="G52" i="85"/>
  <c r="H52" i="85"/>
  <c r="G44" i="85"/>
  <c r="H44" i="85"/>
  <c r="N36" i="85"/>
  <c r="P36" i="85" s="1"/>
  <c r="AD36" i="85"/>
  <c r="G36" i="85"/>
  <c r="H36" i="85"/>
  <c r="AD27" i="85"/>
  <c r="H27" i="85"/>
  <c r="N16" i="85"/>
  <c r="G16" i="85"/>
  <c r="H16" i="85"/>
  <c r="AD16" i="85"/>
  <c r="AD9" i="85"/>
  <c r="G9" i="85"/>
  <c r="H9" i="85"/>
  <c r="N9" i="85"/>
  <c r="H459" i="85"/>
  <c r="U459" i="85" s="1"/>
  <c r="C459" i="127"/>
  <c r="H453" i="85"/>
  <c r="U453" i="85" s="1"/>
  <c r="C453" i="127"/>
  <c r="G453" i="85"/>
  <c r="G140" i="85"/>
  <c r="H140" i="85"/>
  <c r="U140" i="85" s="1"/>
  <c r="H119" i="85"/>
  <c r="U119" i="85" s="1"/>
  <c r="G511" i="85"/>
  <c r="N511" i="85"/>
  <c r="C519" i="127"/>
  <c r="G519" i="85"/>
  <c r="H427" i="85"/>
  <c r="U427" i="85" s="1"/>
  <c r="G427" i="85"/>
  <c r="AD419" i="85"/>
  <c r="H419" i="85"/>
  <c r="H411" i="85"/>
  <c r="U411" i="85" s="1"/>
  <c r="G411" i="85"/>
  <c r="G405" i="85"/>
  <c r="H405" i="85"/>
  <c r="U405" i="85" s="1"/>
  <c r="AD405" i="85"/>
  <c r="G343" i="85"/>
  <c r="N311" i="85"/>
  <c r="G311" i="85"/>
  <c r="AD301" i="85"/>
  <c r="C301" i="127"/>
  <c r="G159" i="85"/>
  <c r="H159" i="85"/>
  <c r="U159" i="85" s="1"/>
  <c r="G151" i="85"/>
  <c r="H151" i="85"/>
  <c r="U151" i="85" s="1"/>
  <c r="H132" i="85"/>
  <c r="U132" i="85" s="1"/>
  <c r="G132" i="85"/>
  <c r="G126" i="85"/>
  <c r="H126" i="85"/>
  <c r="U126" i="85" s="1"/>
  <c r="AD90" i="85"/>
  <c r="AD459" i="85"/>
  <c r="N419" i="85"/>
  <c r="L309" i="85"/>
  <c r="G418" i="85"/>
  <c r="H404" i="85"/>
  <c r="U404" i="85" s="1"/>
  <c r="C404" i="127"/>
  <c r="H231" i="85"/>
  <c r="U231" i="85" s="1"/>
  <c r="G231" i="85"/>
  <c r="AD231" i="85"/>
  <c r="H221" i="85"/>
  <c r="U221" i="85" s="1"/>
  <c r="H211" i="85"/>
  <c r="U211" i="85" s="1"/>
  <c r="G211" i="85"/>
  <c r="H187" i="85"/>
  <c r="U187" i="85" s="1"/>
  <c r="G187" i="85"/>
  <c r="H179" i="85"/>
  <c r="U179" i="85" s="1"/>
  <c r="G179" i="85"/>
  <c r="G172" i="85"/>
  <c r="H172" i="85"/>
  <c r="U172" i="85" s="1"/>
  <c r="H158" i="85"/>
  <c r="U158" i="85" s="1"/>
  <c r="G158" i="85"/>
  <c r="L441" i="85"/>
  <c r="H301" i="85"/>
  <c r="U301" i="85" s="1"/>
  <c r="N403" i="85"/>
  <c r="G403" i="85"/>
  <c r="AD403" i="85"/>
  <c r="AH400" i="85" s="1"/>
  <c r="N341" i="85"/>
  <c r="AD341" i="85"/>
  <c r="G330" i="85"/>
  <c r="N330" i="85"/>
  <c r="P330" i="85" s="1"/>
  <c r="H330" i="85"/>
  <c r="AD317" i="85"/>
  <c r="AH311" i="85" s="1"/>
  <c r="G317" i="85"/>
  <c r="G299" i="85"/>
  <c r="H299" i="85"/>
  <c r="N299" i="85"/>
  <c r="AD273" i="85"/>
  <c r="G273" i="85"/>
  <c r="AD201" i="85"/>
  <c r="G201" i="85"/>
  <c r="H201" i="85"/>
  <c r="U201" i="85" s="1"/>
  <c r="C517" i="127"/>
  <c r="G517" i="85"/>
  <c r="P287" i="85"/>
  <c r="N252" i="85"/>
  <c r="H181" i="85"/>
  <c r="U181" i="85" s="1"/>
  <c r="H145" i="85"/>
  <c r="U145" i="85" s="1"/>
  <c r="G145" i="85"/>
  <c r="N10" i="85"/>
  <c r="P10" i="85" s="1"/>
  <c r="AH208" i="85"/>
  <c r="N308" i="85"/>
  <c r="P308" i="85" s="1"/>
  <c r="G314" i="85"/>
  <c r="H414" i="85"/>
  <c r="U414" i="85" s="1"/>
  <c r="H297" i="85"/>
  <c r="U297" i="85" s="1"/>
  <c r="H280" i="85"/>
  <c r="U280" i="85" s="1"/>
  <c r="H185" i="85"/>
  <c r="U185" i="85" s="1"/>
  <c r="H171" i="85"/>
  <c r="U171" i="85" s="1"/>
  <c r="G171" i="85"/>
  <c r="G81" i="85"/>
  <c r="AD50" i="85"/>
  <c r="G42" i="85"/>
  <c r="N25" i="85"/>
  <c r="P25" i="85" s="1"/>
  <c r="H25" i="85"/>
  <c r="H494" i="85"/>
  <c r="G429" i="85"/>
  <c r="H287" i="85"/>
  <c r="G49" i="85"/>
  <c r="G34" i="85"/>
  <c r="J67" i="85"/>
  <c r="J285" i="85"/>
  <c r="J402" i="85"/>
  <c r="J401" i="85"/>
  <c r="J69" i="85"/>
  <c r="J47" i="85"/>
  <c r="J14" i="85"/>
  <c r="H265" i="85"/>
  <c r="AD279" i="85"/>
  <c r="AH265" i="85" s="1"/>
  <c r="H429" i="85"/>
  <c r="U429" i="85" s="1"/>
  <c r="H406" i="85"/>
  <c r="U406" i="85" s="1"/>
  <c r="H400" i="85"/>
  <c r="AD400" i="85"/>
  <c r="H199" i="85"/>
  <c r="G199" i="85"/>
  <c r="H148" i="85"/>
  <c r="U148" i="85" s="1"/>
  <c r="H141" i="85"/>
  <c r="U141" i="85" s="1"/>
  <c r="G141" i="85"/>
  <c r="G79" i="85"/>
  <c r="G69" i="85"/>
  <c r="H69" i="85"/>
  <c r="G33" i="85"/>
  <c r="G150" i="85"/>
  <c r="G183" i="85"/>
  <c r="AD349" i="85"/>
  <c r="H341" i="85"/>
  <c r="G339" i="85"/>
  <c r="N349" i="85"/>
  <c r="G349" i="85"/>
  <c r="G338" i="85"/>
  <c r="C336" i="127"/>
  <c r="C338" i="127"/>
  <c r="AD345" i="85"/>
  <c r="AD348" i="85"/>
  <c r="G345" i="85"/>
  <c r="G340" i="85"/>
  <c r="C346" i="127"/>
  <c r="G346" i="85"/>
  <c r="C348" i="127"/>
  <c r="L349" i="85"/>
  <c r="C347" i="127"/>
  <c r="C340" i="127"/>
  <c r="AD350" i="85"/>
  <c r="H338" i="85"/>
  <c r="G344" i="85"/>
  <c r="AD339" i="85"/>
  <c r="G350" i="85"/>
  <c r="G347" i="85"/>
  <c r="AD343" i="85"/>
  <c r="C339" i="127"/>
  <c r="AD340" i="85"/>
  <c r="H344" i="85"/>
  <c r="U344" i="85" s="1"/>
  <c r="L337" i="85"/>
  <c r="H339" i="85"/>
  <c r="U339" i="85" s="1"/>
  <c r="H347" i="85"/>
  <c r="U347" i="85" s="1"/>
  <c r="AD346" i="85"/>
  <c r="N340" i="85"/>
  <c r="P340" i="85" s="1"/>
  <c r="U340" i="85" s="1"/>
  <c r="H337" i="85"/>
  <c r="AD337" i="85"/>
  <c r="N337" i="85"/>
  <c r="G337" i="85"/>
  <c r="C337" i="127"/>
  <c r="G336" i="85"/>
  <c r="H336" i="85"/>
  <c r="N336" i="85"/>
  <c r="AD336" i="85"/>
  <c r="L338" i="85"/>
  <c r="N338" i="85"/>
  <c r="H223" i="85"/>
  <c r="U223" i="85" s="1"/>
  <c r="AD221" i="85"/>
  <c r="P52" i="85"/>
  <c r="G424" i="85"/>
  <c r="H401" i="85"/>
  <c r="P392" i="85"/>
  <c r="E40" i="1"/>
  <c r="E40" i="40" s="1"/>
  <c r="AH50" i="85" l="1"/>
  <c r="H504" i="85"/>
  <c r="U504" i="85" s="1"/>
  <c r="P511" i="85"/>
  <c r="P299" i="85"/>
  <c r="C225" i="127"/>
  <c r="C281" i="127"/>
  <c r="L23" i="85"/>
  <c r="P23" i="85" s="1"/>
  <c r="U23" i="85" s="1"/>
  <c r="P479" i="85"/>
  <c r="L29" i="85"/>
  <c r="P199" i="85"/>
  <c r="P204" i="85" s="1"/>
  <c r="H204" i="85" s="1"/>
  <c r="H206" i="85" s="1"/>
  <c r="H207" i="85" s="1"/>
  <c r="L480" i="85"/>
  <c r="P480" i="85" s="1"/>
  <c r="L59" i="85"/>
  <c r="L438" i="85"/>
  <c r="P80" i="85"/>
  <c r="U80" i="85" s="1"/>
  <c r="L420" i="85"/>
  <c r="P420" i="85" s="1"/>
  <c r="U420" i="85" s="1"/>
  <c r="AH165" i="85"/>
  <c r="L342" i="85"/>
  <c r="L26" i="85"/>
  <c r="P34" i="85"/>
  <c r="U34" i="85" s="1"/>
  <c r="AH404" i="85"/>
  <c r="AH122" i="85"/>
  <c r="U57" i="85"/>
  <c r="L229" i="85"/>
  <c r="P28" i="85"/>
  <c r="U28" i="85" s="1"/>
  <c r="AH142" i="85"/>
  <c r="G93" i="85"/>
  <c r="L439" i="85"/>
  <c r="P439" i="85" s="1"/>
  <c r="U439" i="85" s="1"/>
  <c r="P341" i="85"/>
  <c r="U341" i="85" s="1"/>
  <c r="U24" i="85"/>
  <c r="AH123" i="85"/>
  <c r="L22" i="85"/>
  <c r="P22" i="85" s="1"/>
  <c r="U22" i="85" s="1"/>
  <c r="L386" i="85"/>
  <c r="P386" i="85" s="1"/>
  <c r="U386" i="85" s="1"/>
  <c r="AH124" i="85"/>
  <c r="P312" i="85"/>
  <c r="U312" i="85" s="1"/>
  <c r="AH125" i="85"/>
  <c r="AH121" i="85"/>
  <c r="AH30" i="85"/>
  <c r="D31" i="130" s="1"/>
  <c r="AH126" i="85"/>
  <c r="P451" i="85"/>
  <c r="U451" i="85" s="1"/>
  <c r="U45" i="85"/>
  <c r="P26" i="85"/>
  <c r="U26" i="85" s="1"/>
  <c r="P64" i="85"/>
  <c r="U64" i="85" s="1"/>
  <c r="AH138" i="85"/>
  <c r="AH393" i="85"/>
  <c r="AI393" i="85" s="1"/>
  <c r="P76" i="85"/>
  <c r="U76" i="85" s="1"/>
  <c r="AH406" i="85"/>
  <c r="AD504" i="85"/>
  <c r="AH498" i="85" s="1"/>
  <c r="P39" i="85"/>
  <c r="U39" i="85" s="1"/>
  <c r="G504" i="85"/>
  <c r="P342" i="85"/>
  <c r="U342" i="85" s="1"/>
  <c r="X297" i="85"/>
  <c r="AE493" i="85"/>
  <c r="AH326" i="85"/>
  <c r="P309" i="85"/>
  <c r="U309" i="85" s="1"/>
  <c r="AH151" i="85"/>
  <c r="AH305" i="85"/>
  <c r="P13" i="85"/>
  <c r="U13" i="85" s="1"/>
  <c r="U512" i="85"/>
  <c r="P44" i="85"/>
  <c r="U44" i="85" s="1"/>
  <c r="U12" i="85"/>
  <c r="P296" i="85"/>
  <c r="U296" i="85" s="1"/>
  <c r="AD93" i="85"/>
  <c r="G499" i="85"/>
  <c r="G466" i="85"/>
  <c r="AD379" i="85"/>
  <c r="AE380" i="85" s="1"/>
  <c r="X359" i="85"/>
  <c r="N62" i="85"/>
  <c r="P62" i="85" s="1"/>
  <c r="H62" i="85"/>
  <c r="H70" i="85" s="1"/>
  <c r="G62" i="85"/>
  <c r="G502" i="85"/>
  <c r="H485" i="85"/>
  <c r="AH12" i="85"/>
  <c r="P20" i="85"/>
  <c r="U20" i="85" s="1"/>
  <c r="AD502" i="85"/>
  <c r="AH496" i="85" s="1"/>
  <c r="AD361" i="85"/>
  <c r="AH399" i="85"/>
  <c r="P82" i="85"/>
  <c r="U82" i="85" s="1"/>
  <c r="U79" i="85"/>
  <c r="H83" i="85"/>
  <c r="U72" i="85"/>
  <c r="P56" i="85"/>
  <c r="AH135" i="85"/>
  <c r="C526" i="127"/>
  <c r="C60" i="127"/>
  <c r="P40" i="85"/>
  <c r="U40" i="85" s="1"/>
  <c r="H60" i="85"/>
  <c r="P35" i="85"/>
  <c r="U35" i="85" s="1"/>
  <c r="P17" i="85"/>
  <c r="U17" i="85" s="1"/>
  <c r="H31" i="85"/>
  <c r="N367" i="85"/>
  <c r="P367" i="85" s="1"/>
  <c r="P369" i="85" s="1"/>
  <c r="H369" i="85" s="1"/>
  <c r="U190" i="85"/>
  <c r="H191" i="85"/>
  <c r="AD258" i="85"/>
  <c r="AH255" i="85" s="1"/>
  <c r="H367" i="85"/>
  <c r="G258" i="85"/>
  <c r="N466" i="85"/>
  <c r="P466" i="85" s="1"/>
  <c r="U466" i="85" s="1"/>
  <c r="X466" i="85" s="1"/>
  <c r="N258" i="85"/>
  <c r="P258" i="85" s="1"/>
  <c r="P260" i="85" s="1"/>
  <c r="H260" i="85" s="1"/>
  <c r="H262" i="85" s="1"/>
  <c r="H263" i="85" s="1"/>
  <c r="G374" i="85"/>
  <c r="G367" i="85"/>
  <c r="AH438" i="85"/>
  <c r="AD374" i="85"/>
  <c r="AH44" i="85" s="1"/>
  <c r="D45" i="130" s="1"/>
  <c r="C70" i="127"/>
  <c r="C520" i="127"/>
  <c r="C304" i="127"/>
  <c r="C319" i="127"/>
  <c r="AH249" i="85"/>
  <c r="AH139" i="85"/>
  <c r="U63" i="85"/>
  <c r="P38" i="85"/>
  <c r="U38" i="85" s="1"/>
  <c r="U33" i="85"/>
  <c r="U10" i="85"/>
  <c r="P77" i="85"/>
  <c r="U77" i="85" s="1"/>
  <c r="P73" i="85"/>
  <c r="U73" i="85" s="1"/>
  <c r="U66" i="85"/>
  <c r="U52" i="85"/>
  <c r="AD466" i="85"/>
  <c r="AE467" i="85" s="1"/>
  <c r="AH353" i="85"/>
  <c r="AH355" i="85" s="1"/>
  <c r="AI355" i="85" s="1"/>
  <c r="AD500" i="85"/>
  <c r="N499" i="85"/>
  <c r="P499" i="85" s="1"/>
  <c r="X201" i="85"/>
  <c r="U58" i="85"/>
  <c r="U56" i="85"/>
  <c r="U30" i="85"/>
  <c r="P452" i="85"/>
  <c r="U452" i="85" s="1"/>
  <c r="P43" i="85"/>
  <c r="U43" i="85" s="1"/>
  <c r="P50" i="85"/>
  <c r="U50" i="85" s="1"/>
  <c r="P27" i="85"/>
  <c r="U27" i="85" s="1"/>
  <c r="P286" i="85"/>
  <c r="U286" i="85" s="1"/>
  <c r="P229" i="85"/>
  <c r="P234" i="85" s="1"/>
  <c r="H234" i="85" s="1"/>
  <c r="H236" i="85" s="1"/>
  <c r="H237" i="85" s="1"/>
  <c r="P75" i="85"/>
  <c r="U75" i="85" s="1"/>
  <c r="U287" i="85"/>
  <c r="P16" i="85"/>
  <c r="U16" i="85" s="1"/>
  <c r="P9" i="85"/>
  <c r="U9" i="85" s="1"/>
  <c r="P59" i="85"/>
  <c r="U59" i="85" s="1"/>
  <c r="P298" i="85"/>
  <c r="U298" i="85" s="1"/>
  <c r="U19" i="85"/>
  <c r="P29" i="85"/>
  <c r="U29" i="85" s="1"/>
  <c r="P336" i="85"/>
  <c r="U336" i="85" s="1"/>
  <c r="P311" i="85"/>
  <c r="U311" i="85" s="1"/>
  <c r="P295" i="85"/>
  <c r="X491" i="85"/>
  <c r="X493" i="85" s="1"/>
  <c r="Y493" i="85" s="1"/>
  <c r="C235" i="127"/>
  <c r="G440" i="85"/>
  <c r="C506" i="127"/>
  <c r="N440" i="85"/>
  <c r="P440" i="85" s="1"/>
  <c r="AE357" i="85"/>
  <c r="H440" i="85"/>
  <c r="U385" i="85"/>
  <c r="H505" i="85"/>
  <c r="U505" i="85" s="1"/>
  <c r="G505" i="85"/>
  <c r="H368" i="85"/>
  <c r="U368" i="85" s="1"/>
  <c r="X369" i="85" s="1"/>
  <c r="G500" i="85"/>
  <c r="N500" i="85"/>
  <c r="P500" i="85" s="1"/>
  <c r="U500" i="85" s="1"/>
  <c r="H499" i="85"/>
  <c r="AD499" i="85"/>
  <c r="J82" i="58"/>
  <c r="J92" i="58" s="1"/>
  <c r="AH150" i="85"/>
  <c r="U299" i="85"/>
  <c r="C447" i="127"/>
  <c r="P15" i="85"/>
  <c r="U15" i="85" s="1"/>
  <c r="AH282" i="85"/>
  <c r="AE290" i="85"/>
  <c r="AH490" i="85"/>
  <c r="AI535" i="85" s="1"/>
  <c r="AH55" i="85"/>
  <c r="H442" i="85"/>
  <c r="U442" i="85" s="1"/>
  <c r="AH51" i="85"/>
  <c r="AH157" i="85"/>
  <c r="AH28" i="85"/>
  <c r="AD323" i="85"/>
  <c r="AH38" i="85" s="1"/>
  <c r="G323" i="85"/>
  <c r="N323" i="85"/>
  <c r="P323" i="85" s="1"/>
  <c r="H323" i="85"/>
  <c r="G442" i="85"/>
  <c r="P46" i="85"/>
  <c r="U46" i="85" s="1"/>
  <c r="U81" i="85"/>
  <c r="AH84" i="85"/>
  <c r="P400" i="85"/>
  <c r="U400" i="85" s="1"/>
  <c r="P245" i="85"/>
  <c r="P247" i="85" s="1"/>
  <c r="H247" i="85" s="1"/>
  <c r="H249" i="85" s="1"/>
  <c r="H250" i="85" s="1"/>
  <c r="U78" i="85"/>
  <c r="N239" i="85"/>
  <c r="P239" i="85" s="1"/>
  <c r="P240" i="85" s="1"/>
  <c r="H240" i="85" s="1"/>
  <c r="G239" i="85"/>
  <c r="AD239" i="85"/>
  <c r="H239" i="85"/>
  <c r="H445" i="85"/>
  <c r="U445" i="85" s="1"/>
  <c r="G445" i="85"/>
  <c r="AD445" i="85"/>
  <c r="N498" i="85"/>
  <c r="P498" i="85" s="1"/>
  <c r="H498" i="85"/>
  <c r="G498" i="85"/>
  <c r="AD498" i="85"/>
  <c r="AH147" i="85"/>
  <c r="AH39" i="85"/>
  <c r="U374" i="85"/>
  <c r="X376" i="85" s="1"/>
  <c r="H376" i="85"/>
  <c r="H377" i="85" s="1"/>
  <c r="N361" i="85"/>
  <c r="P361" i="85" s="1"/>
  <c r="P362" i="85" s="1"/>
  <c r="H362" i="85" s="1"/>
  <c r="H361" i="85"/>
  <c r="P337" i="85"/>
  <c r="U337" i="85" s="1"/>
  <c r="P419" i="85"/>
  <c r="U419" i="85" s="1"/>
  <c r="X399" i="85" s="1"/>
  <c r="AH95" i="85"/>
  <c r="U199" i="85"/>
  <c r="X200" i="85" s="1"/>
  <c r="X211" i="85"/>
  <c r="U36" i="85"/>
  <c r="C111" i="127"/>
  <c r="AH56" i="85"/>
  <c r="D57" i="130" s="1"/>
  <c r="U55" i="85"/>
  <c r="AH509" i="85"/>
  <c r="U51" i="85"/>
  <c r="AH32" i="85"/>
  <c r="AH140" i="85"/>
  <c r="X231" i="85"/>
  <c r="AH298" i="85"/>
  <c r="U219" i="85"/>
  <c r="X220" i="85" s="1"/>
  <c r="AD368" i="85"/>
  <c r="AH365" i="85" s="1"/>
  <c r="AH146" i="85"/>
  <c r="H441" i="85"/>
  <c r="G441" i="85"/>
  <c r="AD441" i="85"/>
  <c r="N441" i="85"/>
  <c r="P441" i="85" s="1"/>
  <c r="D75" i="130"/>
  <c r="AD444" i="85"/>
  <c r="G444" i="85"/>
  <c r="H444" i="85"/>
  <c r="U444" i="85" s="1"/>
  <c r="AH452" i="85"/>
  <c r="C462" i="127"/>
  <c r="AH242" i="85"/>
  <c r="AE247" i="85"/>
  <c r="AD95" i="85"/>
  <c r="G95" i="85"/>
  <c r="H95" i="85"/>
  <c r="U95" i="85" s="1"/>
  <c r="P472" i="85"/>
  <c r="P474" i="85" s="1"/>
  <c r="H474" i="85" s="1"/>
  <c r="H379" i="85"/>
  <c r="N379" i="85"/>
  <c r="P379" i="85" s="1"/>
  <c r="H92" i="85"/>
  <c r="AD92" i="85"/>
  <c r="G92" i="85"/>
  <c r="AH407" i="85"/>
  <c r="AH54" i="85"/>
  <c r="AE318" i="85"/>
  <c r="X401" i="85"/>
  <c r="AH37" i="85"/>
  <c r="D38" i="130" s="1"/>
  <c r="P252" i="85"/>
  <c r="U252" i="85" s="1"/>
  <c r="X253" i="85" s="1"/>
  <c r="AH166" i="85"/>
  <c r="AH58" i="85"/>
  <c r="AH510" i="85"/>
  <c r="AH310" i="85"/>
  <c r="AH134" i="85"/>
  <c r="AH26" i="85"/>
  <c r="AH15" i="85"/>
  <c r="P349" i="85"/>
  <c r="U349" i="85" s="1"/>
  <c r="AH155" i="85"/>
  <c r="AE395" i="85"/>
  <c r="X310" i="85"/>
  <c r="N438" i="85"/>
  <c r="P438" i="85" s="1"/>
  <c r="AD438" i="85"/>
  <c r="G438" i="85"/>
  <c r="H438" i="85"/>
  <c r="U25" i="85"/>
  <c r="L403" i="85"/>
  <c r="P403" i="85" s="1"/>
  <c r="U403" i="85" s="1"/>
  <c r="P331" i="85"/>
  <c r="H331" i="85" s="1"/>
  <c r="H333" i="85" s="1"/>
  <c r="H334" i="85" s="1"/>
  <c r="U329" i="85"/>
  <c r="P74" i="85"/>
  <c r="U74" i="85" s="1"/>
  <c r="H520" i="85"/>
  <c r="AH14" i="85"/>
  <c r="G501" i="85"/>
  <c r="H501" i="85"/>
  <c r="AD501" i="85"/>
  <c r="N501" i="85"/>
  <c r="P501" i="85" s="1"/>
  <c r="AH36" i="85"/>
  <c r="AH336" i="85"/>
  <c r="L14" i="85"/>
  <c r="P14" i="85" s="1"/>
  <c r="U14" i="85" s="1"/>
  <c r="U113" i="85"/>
  <c r="AH133" i="85"/>
  <c r="AH25" i="85"/>
  <c r="U330" i="85"/>
  <c r="D58" i="130"/>
  <c r="AH143" i="85"/>
  <c r="AE83" i="85"/>
  <c r="AH35" i="85"/>
  <c r="D48" i="130"/>
  <c r="AH79" i="85"/>
  <c r="AH449" i="85"/>
  <c r="AE460" i="85"/>
  <c r="AH262" i="85"/>
  <c r="AE70" i="85"/>
  <c r="AH132" i="85"/>
  <c r="L47" i="85"/>
  <c r="P47" i="85" s="1"/>
  <c r="U47" i="85" s="1"/>
  <c r="U209" i="85"/>
  <c r="X210" i="85" s="1"/>
  <c r="P214" i="85"/>
  <c r="H214" i="85" s="1"/>
  <c r="H216" i="85" s="1"/>
  <c r="H217" i="85" s="1"/>
  <c r="L67" i="85"/>
  <c r="P67" i="85" s="1"/>
  <c r="U67" i="85" s="1"/>
  <c r="AH103" i="85"/>
  <c r="AH453" i="85"/>
  <c r="AH20" i="85"/>
  <c r="AH129" i="85"/>
  <c r="AE423" i="85"/>
  <c r="H460" i="85"/>
  <c r="H495" i="85"/>
  <c r="D113" i="126" s="1"/>
  <c r="C433" i="127"/>
  <c r="AH398" i="85"/>
  <c r="AH19" i="85"/>
  <c r="AE60" i="85"/>
  <c r="U11" i="85"/>
  <c r="AH24" i="85"/>
  <c r="L69" i="85"/>
  <c r="P69" i="85" s="1"/>
  <c r="U69" i="85" s="1"/>
  <c r="X221" i="85"/>
  <c r="L401" i="85"/>
  <c r="P401" i="85" s="1"/>
  <c r="AH211" i="85"/>
  <c r="AI211" i="85" s="1"/>
  <c r="AH198" i="85"/>
  <c r="AE205" i="85"/>
  <c r="AH228" i="85"/>
  <c r="AE235" i="85"/>
  <c r="AH16" i="85"/>
  <c r="AH49" i="85"/>
  <c r="AH156" i="85"/>
  <c r="AH292" i="85"/>
  <c r="AE303" i="85"/>
  <c r="U265" i="85"/>
  <c r="X267" i="85" s="1"/>
  <c r="H282" i="85"/>
  <c r="H283" i="85" s="1"/>
  <c r="L402" i="85"/>
  <c r="P402" i="85" s="1"/>
  <c r="U402" i="85" s="1"/>
  <c r="AH9" i="85"/>
  <c r="AE31" i="85"/>
  <c r="AH118" i="85"/>
  <c r="AH161" i="85"/>
  <c r="AH53" i="85"/>
  <c r="AH13" i="85"/>
  <c r="AH131" i="85"/>
  <c r="U520" i="85"/>
  <c r="L285" i="85"/>
  <c r="P285" i="85" s="1"/>
  <c r="U308" i="85"/>
  <c r="AH10" i="85"/>
  <c r="AH119" i="85"/>
  <c r="U85" i="85"/>
  <c r="AH48" i="85"/>
  <c r="AH264" i="85"/>
  <c r="AE281" i="85"/>
  <c r="AH27" i="85"/>
  <c r="AH507" i="85"/>
  <c r="AE519" i="85"/>
  <c r="AE215" i="85"/>
  <c r="AH29" i="85"/>
  <c r="AH338" i="85"/>
  <c r="AH40" i="85"/>
  <c r="X338" i="85"/>
  <c r="AH340" i="85"/>
  <c r="AH334" i="85"/>
  <c r="AE351" i="85"/>
  <c r="C352" i="127"/>
  <c r="AH341" i="85"/>
  <c r="AH59" i="85"/>
  <c r="AH335" i="85"/>
  <c r="AH31" i="85"/>
  <c r="AI31" i="85" s="1"/>
  <c r="AH339" i="85"/>
  <c r="P338" i="85"/>
  <c r="U338" i="85" s="1"/>
  <c r="AH333" i="85"/>
  <c r="H226" i="85"/>
  <c r="AH218" i="85"/>
  <c r="AE224" i="85"/>
  <c r="P521" i="85"/>
  <c r="H521" i="85" s="1"/>
  <c r="U511" i="85"/>
  <c r="T520" i="85" s="1"/>
  <c r="P395" i="85"/>
  <c r="H395" i="85" s="1"/>
  <c r="H397" i="85" s="1"/>
  <c r="H398" i="85" s="1"/>
  <c r="D111" i="126" s="1"/>
  <c r="U392" i="85"/>
  <c r="D51" i="130" l="1"/>
  <c r="P486" i="85"/>
  <c r="H486" i="85" s="1"/>
  <c r="X590" i="85"/>
  <c r="AH152" i="85"/>
  <c r="AH376" i="85"/>
  <c r="AH378" i="85" s="1"/>
  <c r="AI378" i="85" s="1"/>
  <c r="AH328" i="85"/>
  <c r="AI328" i="85" s="1"/>
  <c r="P387" i="85"/>
  <c r="H387" i="85" s="1"/>
  <c r="H389" i="85" s="1"/>
  <c r="H390" i="85" s="1"/>
  <c r="X385" i="85"/>
  <c r="X388" i="85" s="1"/>
  <c r="P380" i="85"/>
  <c r="H380" i="85" s="1"/>
  <c r="H382" i="85" s="1"/>
  <c r="H383" i="85" s="1"/>
  <c r="AH94" i="85"/>
  <c r="Y359" i="85"/>
  <c r="U62" i="85"/>
  <c r="X26" i="85" s="1"/>
  <c r="H371" i="85"/>
  <c r="U499" i="85"/>
  <c r="D13" i="130"/>
  <c r="AE363" i="85"/>
  <c r="AH358" i="85"/>
  <c r="AH360" i="85" s="1"/>
  <c r="AI360" i="85" s="1"/>
  <c r="AH368" i="85"/>
  <c r="AI368" i="85" s="1"/>
  <c r="AH43" i="85"/>
  <c r="D44" i="130" s="1"/>
  <c r="C193" i="127"/>
  <c r="C525" i="127" s="1"/>
  <c r="C527" i="127" s="1"/>
  <c r="AH464" i="85"/>
  <c r="AH89" i="85"/>
  <c r="D87" i="130" s="1"/>
  <c r="AE261" i="85"/>
  <c r="AH22" i="85"/>
  <c r="AH251" i="85"/>
  <c r="AI251" i="85" s="1"/>
  <c r="U440" i="85"/>
  <c r="AE375" i="85"/>
  <c r="AH371" i="85"/>
  <c r="AE111" i="85"/>
  <c r="AE113" i="85" s="1"/>
  <c r="D104" i="126"/>
  <c r="U92" i="85"/>
  <c r="X27" i="85" s="1"/>
  <c r="H111" i="85"/>
  <c r="H193" i="85" s="1"/>
  <c r="H195" i="85" s="1"/>
  <c r="AH313" i="85"/>
  <c r="AI313" i="85" s="1"/>
  <c r="AH287" i="85"/>
  <c r="AI287" i="85" s="1"/>
  <c r="U323" i="85"/>
  <c r="X324" i="85" s="1"/>
  <c r="X326" i="85" s="1"/>
  <c r="Y326" i="85" s="1"/>
  <c r="AH495" i="85"/>
  <c r="H242" i="85"/>
  <c r="H243" i="85" s="1"/>
  <c r="P461" i="85"/>
  <c r="H461" i="85" s="1"/>
  <c r="P303" i="85"/>
  <c r="H303" i="85" s="1"/>
  <c r="H305" i="85" s="1"/>
  <c r="H306" i="85" s="1"/>
  <c r="U258" i="85"/>
  <c r="X259" i="85" s="1"/>
  <c r="X261" i="85" s="1"/>
  <c r="Y261" i="85" s="1"/>
  <c r="U229" i="85"/>
  <c r="X230" i="85" s="1"/>
  <c r="P324" i="85"/>
  <c r="H324" i="85" s="1"/>
  <c r="H326" i="85" s="1"/>
  <c r="H327" i="85" s="1"/>
  <c r="U245" i="85"/>
  <c r="X246" i="85" s="1"/>
  <c r="X249" i="85" s="1"/>
  <c r="Y249" i="85" s="1"/>
  <c r="X202" i="85"/>
  <c r="Y202" i="85" s="1"/>
  <c r="U361" i="85"/>
  <c r="X362" i="85" s="1"/>
  <c r="X364" i="85" s="1"/>
  <c r="U367" i="85"/>
  <c r="X368" i="85" s="1"/>
  <c r="U295" i="85"/>
  <c r="X296" i="85" s="1"/>
  <c r="X25" i="85"/>
  <c r="P318" i="85"/>
  <c r="H318" i="85" s="1"/>
  <c r="H320" i="85" s="1"/>
  <c r="X309" i="85"/>
  <c r="P31" i="85"/>
  <c r="P83" i="85"/>
  <c r="H488" i="85"/>
  <c r="H489" i="85" s="1"/>
  <c r="AI84" i="85"/>
  <c r="D82" i="130" s="1"/>
  <c r="U239" i="85"/>
  <c r="X240" i="85" s="1"/>
  <c r="X242" i="85" s="1"/>
  <c r="Y242" i="85" s="1"/>
  <c r="AE505" i="85"/>
  <c r="X439" i="85"/>
  <c r="AH494" i="85"/>
  <c r="P506" i="85"/>
  <c r="H506" i="85" s="1"/>
  <c r="H508" i="85" s="1"/>
  <c r="H509" i="85" s="1"/>
  <c r="D112" i="126" s="1"/>
  <c r="AH81" i="85"/>
  <c r="D56" i="130"/>
  <c r="D33" i="130"/>
  <c r="U498" i="85"/>
  <c r="AE324" i="85"/>
  <c r="AH320" i="85"/>
  <c r="D29" i="130"/>
  <c r="D52" i="130"/>
  <c r="D93" i="130"/>
  <c r="X377" i="85"/>
  <c r="AE241" i="85"/>
  <c r="AH23" i="85"/>
  <c r="AH236" i="85"/>
  <c r="AH439" i="85"/>
  <c r="AH98" i="85"/>
  <c r="X330" i="85"/>
  <c r="H364" i="85"/>
  <c r="H365" i="85" s="1"/>
  <c r="D40" i="130"/>
  <c r="U379" i="85"/>
  <c r="X380" i="85" s="1"/>
  <c r="AH437" i="85"/>
  <c r="P253" i="85"/>
  <c r="H253" i="85" s="1"/>
  <c r="H255" i="85" s="1"/>
  <c r="H256" i="85" s="1"/>
  <c r="AE369" i="85"/>
  <c r="AD525" i="85"/>
  <c r="P446" i="85"/>
  <c r="H446" i="85" s="1"/>
  <c r="H448" i="85" s="1"/>
  <c r="H449" i="85" s="1"/>
  <c r="D39" i="130"/>
  <c r="AH385" i="85"/>
  <c r="AI385" i="85" s="1"/>
  <c r="U441" i="85"/>
  <c r="D16" i="130"/>
  <c r="AH46" i="85"/>
  <c r="D15" i="130"/>
  <c r="AH436" i="85"/>
  <c r="AH78" i="85"/>
  <c r="AE446" i="85"/>
  <c r="D59" i="130"/>
  <c r="P432" i="85"/>
  <c r="H432" i="85" s="1"/>
  <c r="H434" i="85" s="1"/>
  <c r="H435" i="85" s="1"/>
  <c r="AH245" i="85"/>
  <c r="AI245" i="85" s="1"/>
  <c r="AH440" i="85"/>
  <c r="AH100" i="85"/>
  <c r="X602" i="85"/>
  <c r="P467" i="85"/>
  <c r="H467" i="85" s="1"/>
  <c r="H469" i="85" s="1"/>
  <c r="H470" i="85" s="1"/>
  <c r="U438" i="85"/>
  <c r="D27" i="130"/>
  <c r="D55" i="130"/>
  <c r="U501" i="85"/>
  <c r="H476" i="85"/>
  <c r="H477" i="85" s="1"/>
  <c r="D105" i="126"/>
  <c r="P70" i="85"/>
  <c r="D36" i="130"/>
  <c r="D54" i="130"/>
  <c r="D101" i="130"/>
  <c r="AH512" i="85"/>
  <c r="AI557" i="85" s="1"/>
  <c r="D30" i="130"/>
  <c r="D49" i="130"/>
  <c r="D11" i="130"/>
  <c r="U460" i="85"/>
  <c r="P60" i="85"/>
  <c r="X468" i="85"/>
  <c r="Y468" i="85" s="1"/>
  <c r="X268" i="85"/>
  <c r="Y268" i="85" s="1"/>
  <c r="AH301" i="85"/>
  <c r="AI301" i="85" s="1"/>
  <c r="U401" i="85"/>
  <c r="X400" i="85" s="1"/>
  <c r="AH258" i="85"/>
  <c r="AI258" i="85" s="1"/>
  <c r="U285" i="85"/>
  <c r="X286" i="85" s="1"/>
  <c r="P290" i="85"/>
  <c r="H290" i="85" s="1"/>
  <c r="H292" i="85" s="1"/>
  <c r="H293" i="85" s="1"/>
  <c r="D28" i="130"/>
  <c r="D17" i="130"/>
  <c r="X222" i="85"/>
  <c r="Y222" i="85" s="1"/>
  <c r="D76" i="130"/>
  <c r="E9" i="62"/>
  <c r="E41" i="62" s="1"/>
  <c r="D20" i="130"/>
  <c r="D37" i="130"/>
  <c r="D50" i="130"/>
  <c r="AH201" i="85"/>
  <c r="AI201" i="85" s="1"/>
  <c r="X212" i="85"/>
  <c r="Y212" i="85" s="1"/>
  <c r="AH454" i="85"/>
  <c r="AI454" i="85" s="1"/>
  <c r="D25" i="130"/>
  <c r="D10" i="130"/>
  <c r="AH231" i="85"/>
  <c r="AI231" i="85" s="1"/>
  <c r="T460" i="85"/>
  <c r="X17" i="85" s="1"/>
  <c r="X255" i="85"/>
  <c r="Y255" i="85" s="1"/>
  <c r="D14" i="130"/>
  <c r="D21" i="130"/>
  <c r="AH413" i="85"/>
  <c r="AI413" i="85" s="1"/>
  <c r="AH268" i="85"/>
  <c r="AI268" i="85" s="1"/>
  <c r="D26" i="130"/>
  <c r="D41" i="130"/>
  <c r="P351" i="85"/>
  <c r="H351" i="85" s="1"/>
  <c r="H353" i="85" s="1"/>
  <c r="H354" i="85" s="1"/>
  <c r="X337" i="85"/>
  <c r="X339" i="85" s="1"/>
  <c r="Y339" i="85" s="1"/>
  <c r="D32" i="130"/>
  <c r="D60" i="130"/>
  <c r="AH343" i="85"/>
  <c r="AI343" i="85" s="1"/>
  <c r="AH221" i="85"/>
  <c r="AI221" i="85" s="1"/>
  <c r="H227" i="85"/>
  <c r="H523" i="85"/>
  <c r="X393" i="85"/>
  <c r="X603" i="85"/>
  <c r="X601" i="85"/>
  <c r="AH170" i="85" l="1"/>
  <c r="AI170" i="85" s="1"/>
  <c r="D92" i="130"/>
  <c r="C17" i="170" s="1"/>
  <c r="G17" i="170" s="1"/>
  <c r="I17" i="170" s="1"/>
  <c r="K17" i="170" s="1"/>
  <c r="H372" i="85"/>
  <c r="D110" i="126" s="1"/>
  <c r="H321" i="85"/>
  <c r="D108" i="126" s="1"/>
  <c r="AH466" i="85"/>
  <c r="AI466" i="85" s="1"/>
  <c r="D23" i="130"/>
  <c r="H463" i="85"/>
  <c r="X311" i="85"/>
  <c r="Y311" i="85" s="1"/>
  <c r="E9" i="33"/>
  <c r="E41" i="33" s="1"/>
  <c r="D107" i="126"/>
  <c r="AH373" i="85"/>
  <c r="AI373" i="85" s="1"/>
  <c r="D103" i="126"/>
  <c r="D106" i="126"/>
  <c r="D110" i="130"/>
  <c r="AE425" i="85"/>
  <c r="AE522" i="85"/>
  <c r="X232" i="85"/>
  <c r="Y232" i="85" s="1"/>
  <c r="X438" i="85"/>
  <c r="X589" i="85"/>
  <c r="X591" i="85" s="1"/>
  <c r="Y591" i="85" s="1"/>
  <c r="X370" i="85"/>
  <c r="X382" i="85"/>
  <c r="Y388" i="85"/>
  <c r="D79" i="130"/>
  <c r="AH500" i="85"/>
  <c r="AI545" i="85" s="1"/>
  <c r="AH61" i="85"/>
  <c r="AI61" i="85" s="1"/>
  <c r="X332" i="85"/>
  <c r="Y332" i="85" s="1"/>
  <c r="X19" i="85"/>
  <c r="Y377" i="85"/>
  <c r="AH238" i="85"/>
  <c r="AI238" i="85" s="1"/>
  <c r="D24" i="130"/>
  <c r="AH322" i="85"/>
  <c r="AI322" i="85" s="1"/>
  <c r="D96" i="130"/>
  <c r="D47" i="130"/>
  <c r="X28" i="85"/>
  <c r="Y28" i="85" s="1"/>
  <c r="D98" i="130"/>
  <c r="D77" i="130"/>
  <c r="C13" i="170" s="1"/>
  <c r="AH113" i="85"/>
  <c r="AI113" i="85" s="1"/>
  <c r="X298" i="85"/>
  <c r="Y298" i="85" s="1"/>
  <c r="AH442" i="85"/>
  <c r="AI442" i="85" s="1"/>
  <c r="Y364" i="85"/>
  <c r="D42" i="62"/>
  <c r="E42" i="62"/>
  <c r="X288" i="85"/>
  <c r="H194" i="85"/>
  <c r="E9" i="1" s="1"/>
  <c r="E9" i="40" s="1"/>
  <c r="E41" i="40" s="1"/>
  <c r="X450" i="85"/>
  <c r="X452" i="85"/>
  <c r="X18" i="85"/>
  <c r="X451" i="85"/>
  <c r="X402" i="85"/>
  <c r="Y402" i="85" s="1"/>
  <c r="H524" i="85"/>
  <c r="X394" i="85"/>
  <c r="X604" i="85"/>
  <c r="Y604" i="85" s="1"/>
  <c r="H464" i="85" l="1"/>
  <c r="E9" i="56" s="1"/>
  <c r="E41" i="56" s="1"/>
  <c r="E42" i="56" s="1"/>
  <c r="E42" i="33"/>
  <c r="D42" i="33"/>
  <c r="C16" i="170"/>
  <c r="G16" i="170" s="1"/>
  <c r="I16" i="170" s="1"/>
  <c r="K16" i="170" s="1"/>
  <c r="C19" i="170"/>
  <c r="G19" i="170" s="1"/>
  <c r="I19" i="170" s="1"/>
  <c r="K19" i="170" s="1"/>
  <c r="AI561" i="85"/>
  <c r="C18" i="170"/>
  <c r="G18" i="170" s="1"/>
  <c r="I18" i="170" s="1"/>
  <c r="K18" i="170" s="1"/>
  <c r="AE524" i="85"/>
  <c r="D140" i="126"/>
  <c r="X440" i="85"/>
  <c r="Y440" i="85" s="1"/>
  <c r="AI417" i="85"/>
  <c r="Y370" i="85"/>
  <c r="Y382" i="85"/>
  <c r="AH115" i="85"/>
  <c r="D109" i="130"/>
  <c r="D111" i="130" s="1"/>
  <c r="E41" i="1"/>
  <c r="D42" i="1" s="1"/>
  <c r="E42" i="40"/>
  <c r="E42" i="1" s="1"/>
  <c r="D42" i="40"/>
  <c r="X453" i="85"/>
  <c r="Y453" i="85" s="1"/>
  <c r="X20" i="85"/>
  <c r="Y288" i="85"/>
  <c r="Y394" i="85"/>
  <c r="D42" i="56" l="1"/>
  <c r="AI563" i="85"/>
  <c r="AI115" i="85"/>
  <c r="Y611" i="85"/>
</calcChain>
</file>

<file path=xl/sharedStrings.xml><?xml version="1.0" encoding="utf-8"?>
<sst xmlns="http://schemas.openxmlformats.org/spreadsheetml/2006/main" count="5239" uniqueCount="2019">
  <si>
    <t>OTHER - CENTRAL KITCHEN PROD.</t>
  </si>
  <si>
    <t>0597</t>
  </si>
  <si>
    <t>OTHER - SCHOOL DIRECT PURCHASES</t>
  </si>
  <si>
    <t>0598</t>
  </si>
  <si>
    <t>WAREHOUSE PURCHASES-PRINTING</t>
  </si>
  <si>
    <t>0599</t>
  </si>
  <si>
    <t>INVENTORY PURCHASES</t>
  </si>
  <si>
    <t>0600</t>
  </si>
  <si>
    <t>0610</t>
  </si>
  <si>
    <t>0621</t>
  </si>
  <si>
    <t>0622</t>
  </si>
  <si>
    <t>0630</t>
  </si>
  <si>
    <t>BUILDING AND FIXED EQUIPMENT</t>
  </si>
  <si>
    <t>0631</t>
  </si>
  <si>
    <t>ARCHITECTURAL DESIGN/ENGINEER</t>
  </si>
  <si>
    <t>0632</t>
  </si>
  <si>
    <t>CONTRACTOR SERVICES</t>
  </si>
  <si>
    <t>0633</t>
  </si>
  <si>
    <t>CONSTRUCTION DIRECT MATERIAL</t>
  </si>
  <si>
    <t>0641</t>
  </si>
  <si>
    <t>0642</t>
  </si>
  <si>
    <t>0643</t>
  </si>
  <si>
    <t>0644</t>
  </si>
  <si>
    <t>0649</t>
  </si>
  <si>
    <t>EQUIPMENT TRANSFER OUT OF COUNTY</t>
  </si>
  <si>
    <t>0650</t>
  </si>
  <si>
    <t>0651</t>
  </si>
  <si>
    <t>0652</t>
  </si>
  <si>
    <t>OTHER MOTOR VEHICLES</t>
  </si>
  <si>
    <t>0660</t>
  </si>
  <si>
    <t>0670</t>
  </si>
  <si>
    <t>IMPROVEMENTS OTHER THAN BLDGS</t>
  </si>
  <si>
    <t>0671</t>
  </si>
  <si>
    <t>LAND IMPROVEMENTS</t>
  </si>
  <si>
    <t>0672</t>
  </si>
  <si>
    <t>NEW SIDEWALKS &amp; RETAINING WALL</t>
  </si>
  <si>
    <t>0673</t>
  </si>
  <si>
    <t>PARKING LOTS AND DRIVEWAYS - NEW</t>
  </si>
  <si>
    <t>0674</t>
  </si>
  <si>
    <t>SEWAGE TREATMENT OF PLANT</t>
  </si>
  <si>
    <t>0675</t>
  </si>
  <si>
    <t>FENCE AND UNDERGROUND TANKS</t>
  </si>
  <si>
    <t>0676</t>
  </si>
  <si>
    <t>OTHER PERMANENT IMPROVEMENTS</t>
  </si>
  <si>
    <t>0677</t>
  </si>
  <si>
    <t>REPLACEMENT SYSTEMS</t>
  </si>
  <si>
    <t>0680</t>
  </si>
  <si>
    <t>REMODELING &amp; RENOV-CAPITALIZED</t>
  </si>
  <si>
    <t>0681</t>
  </si>
  <si>
    <t>FIRE/SPRINKLER/ELECT/WATER SYST.</t>
  </si>
  <si>
    <t>0682</t>
  </si>
  <si>
    <t>HEATING / COOLING/ AIR COND.</t>
  </si>
  <si>
    <t>0683</t>
  </si>
  <si>
    <t>ROOFING</t>
  </si>
  <si>
    <t>0684</t>
  </si>
  <si>
    <t>REPLACEMENT ROOFING &amp; SYSTEMS</t>
  </si>
  <si>
    <t>0685</t>
  </si>
  <si>
    <t>FLOORING/STRUCTURAL ALTERATION</t>
  </si>
  <si>
    <t>0691</t>
  </si>
  <si>
    <t>0692</t>
  </si>
  <si>
    <t>0693</t>
  </si>
  <si>
    <t>SOFTWARE SUBSCRIPTIONS</t>
  </si>
  <si>
    <t>0699</t>
  </si>
  <si>
    <t>OTHER CAPITAL OUTLAY</t>
  </si>
  <si>
    <t>0700</t>
  </si>
  <si>
    <t>0710</t>
  </si>
  <si>
    <t>REDEMPTION OF PRINCIPAL</t>
  </si>
  <si>
    <t>0720</t>
  </si>
  <si>
    <t>0730</t>
  </si>
  <si>
    <t>0731</t>
  </si>
  <si>
    <t>COST OF ISSUANCE</t>
  </si>
  <si>
    <t>0732</t>
  </si>
  <si>
    <t>MOTOR VEHICLE TAGS AND FEES</t>
  </si>
  <si>
    <t>0733</t>
  </si>
  <si>
    <t>0734</t>
  </si>
  <si>
    <t>DISCOUNT EXPENSE</t>
  </si>
  <si>
    <t>0735</t>
  </si>
  <si>
    <t>CASH MANAGEMENT FEES</t>
  </si>
  <si>
    <t>0736</t>
  </si>
  <si>
    <t>OTHER FEES - TRUST FUND</t>
  </si>
  <si>
    <t>0737</t>
  </si>
  <si>
    <t>BASIC RENT PAYMENTS</t>
  </si>
  <si>
    <t>0740</t>
  </si>
  <si>
    <t>JUDGEMENT VS SCHOOL SYSTEM</t>
  </si>
  <si>
    <t>0741</t>
  </si>
  <si>
    <t>INSUR CLAIMS - PRIOR YEARS</t>
  </si>
  <si>
    <t>0742</t>
  </si>
  <si>
    <t>INSURANCE CLAIMS CURRENT YEAR</t>
  </si>
  <si>
    <t>0743</t>
  </si>
  <si>
    <t>LIABILITY INSURANCE-EMERGENCY</t>
  </si>
  <si>
    <t>0750</t>
  </si>
  <si>
    <t>OTHER PERSONNEL SERVICES (TEMP)</t>
  </si>
  <si>
    <t>0755</t>
  </si>
  <si>
    <t>OTHER PER SERV (TEMP EMP 602)</t>
  </si>
  <si>
    <t>0760</t>
  </si>
  <si>
    <t>UNEMPLOYMENT EXPENSES</t>
  </si>
  <si>
    <t>0761</t>
  </si>
  <si>
    <t>PAYMENTS TO REFUND COP'S</t>
  </si>
  <si>
    <t>0762</t>
  </si>
  <si>
    <t>PAYMENT TO REFUND BOND ESCROW</t>
  </si>
  <si>
    <t>0770</t>
  </si>
  <si>
    <t>REMITTANCES TO INTERNAL ACCTS</t>
  </si>
  <si>
    <t>0771</t>
  </si>
  <si>
    <t>REMIT TO OTHER AGENCY-TAX RFND</t>
  </si>
  <si>
    <t>0774</t>
  </si>
  <si>
    <t>REMITTANCE TO STATE/FED GOVERN</t>
  </si>
  <si>
    <t>0780</t>
  </si>
  <si>
    <t>SCHOOL DISTRICT OF OKALOOSA COUNTY</t>
  </si>
  <si>
    <t>Runs through Salary Menu, No Budget Detail for Remaining Funds:</t>
  </si>
  <si>
    <t>POSITION SUMMARY - ALL FUNDS</t>
  </si>
  <si>
    <t>*Green highlighted positions indicates the number of hourly teachers at one hour per day.</t>
  </si>
  <si>
    <t>*Yellow highlighted positions indicates the full-time equivalent of positions which are less than four hours per day.</t>
  </si>
  <si>
    <t>(2) Total Basic Instructional Positions:
(Not including Hourly Teachers)</t>
  </si>
  <si>
    <t>(3) Total ESE Instructional Positions:
(Not Including Hourly Teachers)</t>
  </si>
  <si>
    <t>Total CSR Equalization Positions:
(Not Including Hourly Teachers)</t>
  </si>
  <si>
    <t>Total ESE Guarantee - Gifted Positions:
(Not Including Hourly Teachers)</t>
  </si>
  <si>
    <t>Total Lottery - Discretionary Positions:
(Not Including Hourly Teachers)</t>
  </si>
  <si>
    <t>Total SAI Positions:
(Not Including Hourly Teachers)</t>
  </si>
  <si>
    <t>Total Title I Positions:
(Not Including Hourly Teachers)</t>
  </si>
  <si>
    <t>Total Title I N&amp;D Positions:
(Not Including Hourly Teachers)</t>
  </si>
  <si>
    <t>GENERAL FUND:</t>
  </si>
  <si>
    <t>TOTAL ALL POSITIONS:</t>
  </si>
  <si>
    <t>*Gray highlighted positions are pre-determined.</t>
  </si>
  <si>
    <t>Average Salary
&amp; Benefits</t>
  </si>
  <si>
    <t xml:space="preserve">Includes only revenue as listed.  </t>
  </si>
  <si>
    <t>Class Size Reduction Salary Supplement</t>
  </si>
  <si>
    <t>Advanced Placement - (Project 2154)</t>
  </si>
  <si>
    <t>Advanced Placement Initiative Set-Aside - (Project 7054)</t>
  </si>
  <si>
    <t>Career Education Equipment and Supplies - (Project 2039)</t>
  </si>
  <si>
    <t>International Baccalaureate - (Project 7055)</t>
  </si>
  <si>
    <t>ESE Guarantee</t>
  </si>
  <si>
    <t>Itinerant Adaptive P.E. - (Project 2017)</t>
  </si>
  <si>
    <t>Itinerant Autistic Program - (Project 2018)</t>
  </si>
  <si>
    <t>Itinerant Hearing Impaired - (Project 2008)</t>
  </si>
  <si>
    <t>Itinerant Homebound - (Project 2023)</t>
  </si>
  <si>
    <t>Itinerant Occupational/Physical Therapist - (Project 2019)</t>
  </si>
  <si>
    <t>Itinerant Staffing Specialists - (Project 5012)</t>
  </si>
  <si>
    <t>Itinerant Visually Impaired - (Project 2004)</t>
  </si>
  <si>
    <t>School Psychologists - (Project 2027)</t>
  </si>
  <si>
    <t>Federal Entitlements</t>
  </si>
  <si>
    <t>0790</t>
  </si>
  <si>
    <t>MISCELLANEOUS EXPENSE</t>
  </si>
  <si>
    <t>0791</t>
  </si>
  <si>
    <t>0792</t>
  </si>
  <si>
    <t>SIGNIFICANT FACTORS AFFECTING ESTIMATED REVENUES</t>
  </si>
  <si>
    <t>1.</t>
  </si>
  <si>
    <t>2.</t>
  </si>
  <si>
    <t>0795</t>
  </si>
  <si>
    <t>SCHOLARSHIPS, AWARDS, AND GRANTS</t>
  </si>
  <si>
    <t>0900</t>
  </si>
  <si>
    <t>REMITTANCES AND TRANSFER</t>
  </si>
  <si>
    <t>0910</t>
  </si>
  <si>
    <t>TRANSFERS TO GENERAL OPER FUND</t>
  </si>
  <si>
    <t>0920</t>
  </si>
  <si>
    <t>TRANSFERS TO DEBT SERVICE FUND</t>
  </si>
  <si>
    <t>0921</t>
  </si>
  <si>
    <t>TRANSFERS TO SBA FUNDS</t>
  </si>
  <si>
    <t>0922</t>
  </si>
  <si>
    <t>TRANSFERS TO ACQUISITION FUND</t>
  </si>
  <si>
    <t>0925</t>
  </si>
  <si>
    <t>TRANSFERS TO PROGRAM CHARGES</t>
  </si>
  <si>
    <t>0926</t>
  </si>
  <si>
    <t>TRANSFERS TO BASIC RENT FUND</t>
  </si>
  <si>
    <t>0927</t>
  </si>
  <si>
    <t>TRANSFERS TO REBATE FUNDS</t>
  </si>
  <si>
    <t>0930</t>
  </si>
  <si>
    <t>TRANSFER TO CAPITAL IMPROVE FUND</t>
  </si>
  <si>
    <t>0940</t>
  </si>
  <si>
    <t>TRANSFERS TO SPECIAL REV FUNDS</t>
  </si>
  <si>
    <t>0950</t>
  </si>
  <si>
    <t>TRANSFERS TO SCHOOL FOOD SERVICE</t>
  </si>
  <si>
    <t>0960</t>
  </si>
  <si>
    <t>TRANSFERS TO INTERBUDGETARY FUND</t>
  </si>
  <si>
    <t>0961</t>
  </si>
  <si>
    <t>REMITTANCE TO OTHER AGENCIES</t>
  </si>
  <si>
    <t>0970</t>
  </si>
  <si>
    <t>TRANSFERS TO INTERNAL ACCOUNT</t>
  </si>
  <si>
    <t>0980</t>
  </si>
  <si>
    <t>TRANSFERS TO OTHER AGENCIES</t>
  </si>
  <si>
    <t>0984</t>
  </si>
  <si>
    <t>RESERVES - PERFORMANCE PAY</t>
  </si>
  <si>
    <t>0987</t>
  </si>
  <si>
    <t>RESERVE-SCHOOLS/DEPARTMENTS</t>
  </si>
  <si>
    <t>0988</t>
  </si>
  <si>
    <t>RESERVE-SCHOOL CARRYOVER</t>
  </si>
  <si>
    <t>0989</t>
  </si>
  <si>
    <t>RESERVE-NEW SCHOOL</t>
  </si>
  <si>
    <t>0990</t>
  </si>
  <si>
    <t>FUND BALANCE-UNAPPROPRIATED</t>
  </si>
  <si>
    <t>0991</t>
  </si>
  <si>
    <t>RESERVES - INVENTORY</t>
  </si>
  <si>
    <t>0992</t>
  </si>
  <si>
    <t>RESERVES - INSURANCE</t>
  </si>
  <si>
    <t>0993</t>
  </si>
  <si>
    <t>RESERVES - RETIREMENT</t>
  </si>
  <si>
    <t>0994</t>
  </si>
  <si>
    <t>RESERVES - FTE/SCHOOLS</t>
  </si>
  <si>
    <t>0995</t>
  </si>
  <si>
    <t>0996</t>
  </si>
  <si>
    <t>RESERVE-CONTINGENCY</t>
  </si>
  <si>
    <t>0997</t>
  </si>
  <si>
    <t>RESERVE-PROJECTS</t>
  </si>
  <si>
    <t>0998</t>
  </si>
  <si>
    <t>0999</t>
  </si>
  <si>
    <t>RESERVES - SINKING FUND</t>
  </si>
  <si>
    <t>SALARY - OVERTIME</t>
  </si>
  <si>
    <t xml:space="preserve">OKALOOSA COUNTY SCHOOL DISTRICT </t>
  </si>
  <si>
    <t>MIS 3382</t>
  </si>
  <si>
    <t>SCHOOL BASED SALARY MENU</t>
  </si>
  <si>
    <t># Positions</t>
  </si>
  <si>
    <t>Total Cost</t>
  </si>
  <si>
    <t>(1) Total Administrative Salaries:</t>
  </si>
  <si>
    <t>(2) Total Basic Instructional Salaries:</t>
  </si>
  <si>
    <t>(3) Total ESE Instructional Salaries:</t>
  </si>
  <si>
    <t>(4) Total Instructional Support Salaries:</t>
  </si>
  <si>
    <t>Non-Instructional Support Positions:</t>
  </si>
  <si>
    <t>Supplements:</t>
  </si>
  <si>
    <t>School Allocation:</t>
  </si>
  <si>
    <t>Less Staff Cost:</t>
  </si>
  <si>
    <t>ESE Guarantee - Gifted - (Project 3001)</t>
  </si>
  <si>
    <t>PERFORMANCE PAY REQUIREMENT</t>
  </si>
  <si>
    <t>__________________________________________________</t>
  </si>
  <si>
    <t xml:space="preserve">   Principal's Signature                         Date</t>
  </si>
  <si>
    <t>GENERAL OPERATING FUND</t>
  </si>
  <si>
    <t>Subtotal - School Allocation</t>
  </si>
  <si>
    <t>Other State Revenue Allocations:</t>
  </si>
  <si>
    <t>Instructional Materials - Science - (Project 3109)</t>
  </si>
  <si>
    <t>Instructional Materials - Textbook - (Project 3105)</t>
  </si>
  <si>
    <t>Lottery - Discretionary - (Project 3101)</t>
  </si>
  <si>
    <t>Local Revenue Allocations:</t>
  </si>
  <si>
    <t>School Maintenance - (Project 2909)</t>
  </si>
  <si>
    <t>Instructional Materials - Media - (Project 3106)</t>
  </si>
  <si>
    <t>Reserve Officer Training Corp (ROTC) - (Project 2045)</t>
  </si>
  <si>
    <t>Principal/Department Head</t>
  </si>
  <si>
    <t>Date</t>
  </si>
  <si>
    <t>Fund</t>
  </si>
  <si>
    <t>REVENUE PROJECTION</t>
  </si>
  <si>
    <t>School Allocations:</t>
  </si>
  <si>
    <t>ESE Guarantee - Non-Gifted</t>
  </si>
  <si>
    <t>Subtotal - Other State Revenue Allocation</t>
  </si>
  <si>
    <t>Subtotal - Local Revenue Allocation</t>
  </si>
  <si>
    <t>Revenue to Offset Fixed Charges for Student Services:</t>
  </si>
  <si>
    <t>Subtotal - Student Services Allocation</t>
  </si>
  <si>
    <t>Reading Instruction - Literacy Coaches - (Project 6123)</t>
  </si>
  <si>
    <t>Fee Based - Child Care - (Project Various)</t>
  </si>
  <si>
    <t>Revenue to Offset Decentralized FTE Reserve (Project 3004)</t>
  </si>
  <si>
    <t>Total General Operating Fund</t>
  </si>
  <si>
    <t>OTHER SPECIAL REVENUE FUNDS:</t>
  </si>
  <si>
    <t>Total Other Special Revenue Funds</t>
  </si>
  <si>
    <t>TOTAL COMBINED ESTIMATED REVENUES</t>
  </si>
  <si>
    <t>0132</t>
  </si>
  <si>
    <t>SALARY - HOURLY TEACHERS</t>
  </si>
  <si>
    <t>0357</t>
  </si>
  <si>
    <t>SUPPORT MANAGED - COMPUTERS</t>
  </si>
  <si>
    <t>0363</t>
  </si>
  <si>
    <t>SEAT MANAGED - COMPUTERS</t>
  </si>
  <si>
    <t>School District of Okaloosa County</t>
  </si>
  <si>
    <t>FL Ret (0210)</t>
  </si>
  <si>
    <t>FICA (0220)</t>
  </si>
  <si>
    <t xml:space="preserve">Total </t>
  </si>
  <si>
    <t>Total PP</t>
  </si>
  <si>
    <t>Principal - Elementary</t>
  </si>
  <si>
    <t>31020</t>
  </si>
  <si>
    <t>Principal - Middle</t>
  </si>
  <si>
    <t>31040</t>
  </si>
  <si>
    <t>Principal - High</t>
  </si>
  <si>
    <t>31080</t>
  </si>
  <si>
    <t>31090</t>
  </si>
  <si>
    <t>Principal - ESE School</t>
  </si>
  <si>
    <t>36100</t>
  </si>
  <si>
    <t>Director - DJJ</t>
  </si>
  <si>
    <t>Vice Principal</t>
  </si>
  <si>
    <t>31220</t>
  </si>
  <si>
    <t>31240</t>
  </si>
  <si>
    <t>31280</t>
  </si>
  <si>
    <t>10060</t>
  </si>
  <si>
    <t>Teacher - Kindergarten</t>
  </si>
  <si>
    <t>10100</t>
  </si>
  <si>
    <t>Teacher - First Grade</t>
  </si>
  <si>
    <t>10120</t>
  </si>
  <si>
    <t xml:space="preserve">Teacher - Second Grade      </t>
  </si>
  <si>
    <t>10140</t>
  </si>
  <si>
    <t xml:space="preserve">Teacher - Third Grade          </t>
  </si>
  <si>
    <t>10160</t>
  </si>
  <si>
    <t xml:space="preserve">Teacher - Fourth Grade      </t>
  </si>
  <si>
    <t>10180</t>
  </si>
  <si>
    <t xml:space="preserve">Teacher - Fifth Grade           </t>
  </si>
  <si>
    <t>10220</t>
  </si>
  <si>
    <t>10260</t>
  </si>
  <si>
    <t>10360</t>
  </si>
  <si>
    <t>1----</t>
  </si>
  <si>
    <t>Teacher - Grades 6-8</t>
  </si>
  <si>
    <t>Teacher - Grades 9-12</t>
  </si>
  <si>
    <t>Teacher - Vocational - 10 Month</t>
  </si>
  <si>
    <t xml:space="preserve">Teacher - Dropout Prevention  </t>
  </si>
  <si>
    <t>19080</t>
  </si>
  <si>
    <t xml:space="preserve">Teacher - ESOL </t>
  </si>
  <si>
    <t>IDEA</t>
  </si>
  <si>
    <t>12160</t>
  </si>
  <si>
    <t>Teacher - ROTC - 12 Month</t>
  </si>
  <si>
    <t>Teacher - 12 Month</t>
  </si>
  <si>
    <t>12501</t>
  </si>
  <si>
    <t>Teacher - Hourly</t>
  </si>
  <si>
    <t>Teacher - DJJ - 10 Month</t>
  </si>
  <si>
    <t>Teacher - DJJ - 12 Month</t>
  </si>
  <si>
    <t>Teacher - Other:</t>
  </si>
  <si>
    <t>ALL FUNDS</t>
  </si>
  <si>
    <t>DISCRETIONARY</t>
  </si>
  <si>
    <t>Totals - Discretionary</t>
  </si>
  <si>
    <t>Totals - Class Size Reduction</t>
  </si>
  <si>
    <t>Totals - Equalization Allocation</t>
  </si>
  <si>
    <t>Totals - Day Care</t>
  </si>
  <si>
    <t>Totals - Gifted</t>
  </si>
  <si>
    <t>Totals - Lottery Discretionary</t>
  </si>
  <si>
    <t>Totals - Literacy Program</t>
  </si>
  <si>
    <t>Totals - ROTC</t>
  </si>
  <si>
    <t>Totals - SAI</t>
  </si>
  <si>
    <t>Totals - Workforce Development</t>
  </si>
  <si>
    <t>Totals - IDEA</t>
  </si>
  <si>
    <t>Totals - Title I</t>
  </si>
  <si>
    <t>Totals - Title II</t>
  </si>
  <si>
    <t>LOTTERY-DISCR</t>
  </si>
  <si>
    <t>WORKFORCE</t>
  </si>
  <si>
    <t>16640</t>
  </si>
  <si>
    <t>Teacher - Speech</t>
  </si>
  <si>
    <t>16---</t>
  </si>
  <si>
    <t>Teacher - ESE</t>
  </si>
  <si>
    <t>Teacher - ESE - Other:</t>
  </si>
  <si>
    <t>73024</t>
  </si>
  <si>
    <t>Athletic Director - 12 Month</t>
  </si>
  <si>
    <t>13900</t>
  </si>
  <si>
    <t>Reading Instruction - Literacy Program - Project 6123</t>
  </si>
  <si>
    <t>Band Director - High - 12 Month</t>
  </si>
  <si>
    <t>Band Director (K-12) - 12 Month</t>
  </si>
  <si>
    <t>13800</t>
  </si>
  <si>
    <t>Band Director - Middle - 10 Month</t>
  </si>
  <si>
    <t>180--</t>
  </si>
  <si>
    <t xml:space="preserve">Guidance Counselor  - 10 Month      </t>
  </si>
  <si>
    <t>Guidance Counselor - 12 Month</t>
  </si>
  <si>
    <t>170--</t>
  </si>
  <si>
    <t>Media Specialist - 10 Month</t>
  </si>
  <si>
    <t>-----</t>
  </si>
  <si>
    <t>Other Support:</t>
  </si>
  <si>
    <t>41---</t>
  </si>
  <si>
    <t>41880</t>
  </si>
  <si>
    <t>Classroom Assistant - Vo-Tech</t>
  </si>
  <si>
    <t>428---</t>
  </si>
  <si>
    <t>415--</t>
  </si>
  <si>
    <t>4330-</t>
  </si>
  <si>
    <t>ESE Interpreter - 9 Month</t>
  </si>
  <si>
    <t>41890</t>
  </si>
  <si>
    <t>ESE Job Coach - 9 Month</t>
  </si>
  <si>
    <t>43400</t>
  </si>
  <si>
    <t>41900</t>
  </si>
  <si>
    <t>Library Assistant School</t>
  </si>
  <si>
    <t>41950</t>
  </si>
  <si>
    <t>Lunchroom Monitor (2.5 hrs) - 9 Month</t>
  </si>
  <si>
    <t>41120</t>
  </si>
  <si>
    <t>School Bookkeeper - 12 Month</t>
  </si>
  <si>
    <t>47070</t>
  </si>
  <si>
    <t>School Level Clerk - 10 Month</t>
  </si>
  <si>
    <t>4110-</t>
  </si>
  <si>
    <t>Secretary - 10 Month</t>
  </si>
  <si>
    <t>4112-</t>
  </si>
  <si>
    <t>Secretary - 12 Month</t>
  </si>
  <si>
    <t>47040</t>
  </si>
  <si>
    <t>Stadium Manager</t>
  </si>
  <si>
    <t xml:space="preserve">Other Support:  </t>
  </si>
  <si>
    <t>SP301</t>
  </si>
  <si>
    <t>SP302</t>
  </si>
  <si>
    <t xml:space="preserve">Senior Department Chair </t>
  </si>
  <si>
    <t>SP310</t>
  </si>
  <si>
    <t>Elementary Grade Level Chair</t>
  </si>
  <si>
    <t>SP320</t>
  </si>
  <si>
    <t>Speech Sponsor</t>
  </si>
  <si>
    <t>SP322</t>
  </si>
  <si>
    <t>Annual Sponsor</t>
  </si>
  <si>
    <t>SP324</t>
  </si>
  <si>
    <t>Newspaper Sponsor</t>
  </si>
  <si>
    <t>SP325</t>
  </si>
  <si>
    <t xml:space="preserve">Staff Development Coordinator </t>
  </si>
  <si>
    <t>SP330</t>
  </si>
  <si>
    <t>Vocational Agriculture</t>
  </si>
  <si>
    <t>SP332</t>
  </si>
  <si>
    <t>Future Farmers</t>
  </si>
  <si>
    <t>SP360</t>
  </si>
  <si>
    <t>Senior Academic Team</t>
  </si>
  <si>
    <t>SP365</t>
  </si>
  <si>
    <t>Middle Academic Team</t>
  </si>
  <si>
    <t>SP460</t>
  </si>
  <si>
    <t>Senior Assistant Band Director</t>
  </si>
  <si>
    <t>SP465</t>
  </si>
  <si>
    <t>Middle Band Director</t>
  </si>
  <si>
    <t>SP470</t>
  </si>
  <si>
    <t>Senior Choral Director</t>
  </si>
  <si>
    <t>SP475</t>
  </si>
  <si>
    <t>Middle Choral Director</t>
  </si>
  <si>
    <t>SP500</t>
  </si>
  <si>
    <t>Middle Athletic Director</t>
  </si>
  <si>
    <t>SP510</t>
  </si>
  <si>
    <t>Middle Head Football</t>
  </si>
  <si>
    <t>SP512</t>
  </si>
  <si>
    <t>Middle Assistant Football</t>
  </si>
  <si>
    <t>SP514</t>
  </si>
  <si>
    <t>SP515</t>
  </si>
  <si>
    <t>SP520</t>
  </si>
  <si>
    <t>SP530</t>
  </si>
  <si>
    <t>Middle Boys Basketball</t>
  </si>
  <si>
    <t>SP531</t>
  </si>
  <si>
    <t>Middle Assistant Basketball</t>
  </si>
  <si>
    <t>SP532</t>
  </si>
  <si>
    <t>Middle Girls Basketball</t>
  </si>
  <si>
    <t>SP535</t>
  </si>
  <si>
    <t>SP540</t>
  </si>
  <si>
    <t>Middle Boys Baseball</t>
  </si>
  <si>
    <t>SP542</t>
  </si>
  <si>
    <t>Middle Girls Softball</t>
  </si>
  <si>
    <t>SP545</t>
  </si>
  <si>
    <t>Senior Assistant Softball</t>
  </si>
  <si>
    <t>SP550</t>
  </si>
  <si>
    <t>Middle Boys Track</t>
  </si>
  <si>
    <t>SP551</t>
  </si>
  <si>
    <t>Senior Assistant Track</t>
  </si>
  <si>
    <t>SP552</t>
  </si>
  <si>
    <t>Middle Girls Track</t>
  </si>
  <si>
    <t>SP560</t>
  </si>
  <si>
    <t>SP570</t>
  </si>
  <si>
    <t>SP580</t>
  </si>
  <si>
    <t>Middle Cheerleader</t>
  </si>
  <si>
    <t>SP585</t>
  </si>
  <si>
    <t>Middle Dance Team Director</t>
  </si>
  <si>
    <t>SP590</t>
  </si>
  <si>
    <t>Middle Volleyball</t>
  </si>
  <si>
    <t>SP594</t>
  </si>
  <si>
    <t>Middle Swimming</t>
  </si>
  <si>
    <t>SP596</t>
  </si>
  <si>
    <t>Middle Boys Soccer</t>
  </si>
  <si>
    <t>SP597</t>
  </si>
  <si>
    <t>Middle Girls Soccer</t>
  </si>
  <si>
    <t>SP610</t>
  </si>
  <si>
    <t>Senior Off/Def. Coordinator</t>
  </si>
  <si>
    <t>SP612</t>
  </si>
  <si>
    <t>Senior Assistant Football</t>
  </si>
  <si>
    <t>SP620</t>
  </si>
  <si>
    <t>SP630</t>
  </si>
  <si>
    <t>Senior Boys Head Basketball</t>
  </si>
  <si>
    <t>SP631</t>
  </si>
  <si>
    <t>Senior Assistant Basketball</t>
  </si>
  <si>
    <t>SP632</t>
  </si>
  <si>
    <t>Senior Girls Head Basketball</t>
  </si>
  <si>
    <t>SP640</t>
  </si>
  <si>
    <t>Senior Boys Head Baseball</t>
  </si>
  <si>
    <t>SP641</t>
  </si>
  <si>
    <t>Senior Boys Assistant Baseball</t>
  </si>
  <si>
    <t>SP642</t>
  </si>
  <si>
    <t>Senior Girls Head Softball</t>
  </si>
  <si>
    <t>SP650</t>
  </si>
  <si>
    <t>Senior Boys Track</t>
  </si>
  <si>
    <t>SP652</t>
  </si>
  <si>
    <t>Senior Girls Track</t>
  </si>
  <si>
    <t>SP660</t>
  </si>
  <si>
    <t>SP670</t>
  </si>
  <si>
    <t>SP680</t>
  </si>
  <si>
    <t>Senior Cheerleader</t>
  </si>
  <si>
    <t>SP681</t>
  </si>
  <si>
    <t>Senior Assistant Cheerleader</t>
  </si>
  <si>
    <t>SP685</t>
  </si>
  <si>
    <t>Less AP Staff Cost:</t>
  </si>
  <si>
    <t>Less IB Staff Cost:</t>
  </si>
  <si>
    <t>Senior Dance Team Director</t>
  </si>
  <si>
    <t>SP690</t>
  </si>
  <si>
    <t>Senior Volleyball</t>
  </si>
  <si>
    <t>SP691</t>
  </si>
  <si>
    <t>Senior Assistant Volleyball</t>
  </si>
  <si>
    <t>SP692</t>
  </si>
  <si>
    <t>Senior Wrestling</t>
  </si>
  <si>
    <t>SP693</t>
  </si>
  <si>
    <t>SP694</t>
  </si>
  <si>
    <t>SP696</t>
  </si>
  <si>
    <t>Senior Boys Soccer</t>
  </si>
  <si>
    <t>SP697</t>
  </si>
  <si>
    <t>Senior Girls Soccer</t>
  </si>
  <si>
    <t>SP698</t>
  </si>
  <si>
    <t>Senior Assistant Soccer</t>
  </si>
  <si>
    <t>SP925</t>
  </si>
  <si>
    <t>SP930</t>
  </si>
  <si>
    <t>Elementary Bookkeeper</t>
  </si>
  <si>
    <t>SP931</t>
  </si>
  <si>
    <t>Middle Bookkeeper</t>
  </si>
  <si>
    <t>SP932</t>
  </si>
  <si>
    <t>Senior Bookkeeper</t>
  </si>
  <si>
    <t>(6) Total Supplements:</t>
  </si>
  <si>
    <t>Total Discretionary Dollars Available After Staff Cost:</t>
  </si>
  <si>
    <t>Local &amp; State Projects:</t>
  </si>
  <si>
    <t>CLASS SIZE RED</t>
  </si>
  <si>
    <t>SECONDARY READING</t>
  </si>
  <si>
    <t>EQUALIZATION ALLOC</t>
  </si>
  <si>
    <t>DAY CARE</t>
  </si>
  <si>
    <t>GIFTED</t>
  </si>
  <si>
    <t>LOTTERY-DISCRETIONARY</t>
  </si>
  <si>
    <t>LITERACY PROGRAM</t>
  </si>
  <si>
    <t>WORKFORCE DEV</t>
  </si>
  <si>
    <t>TITLE I</t>
  </si>
  <si>
    <t>TITLE II</t>
  </si>
  <si>
    <t>SCHOOL:</t>
  </si>
  <si>
    <t>TEXTBOOKS</t>
  </si>
  <si>
    <t>Teacher</t>
  </si>
  <si>
    <t>Classroom Assistant - Full Time - 9 Month</t>
  </si>
  <si>
    <t>Non-Instructional - Other:</t>
  </si>
  <si>
    <t>Varies</t>
  </si>
  <si>
    <t>Day Care Program</t>
  </si>
  <si>
    <t>SALARY - RETIREMENT BONUS</t>
  </si>
  <si>
    <t>SALARY - SICK LEAVE PAYOFF</t>
  </si>
  <si>
    <t>SALARY - ANNUAL LEAVE PAYOFF</t>
  </si>
  <si>
    <t>VEHICLE REPAIRS/MAINTENANCE</t>
  </si>
  <si>
    <t>POSTAGE/SHIPPING/TELEGRAM</t>
  </si>
  <si>
    <t>TELEPHONE- LOCAL SERVICE</t>
  </si>
  <si>
    <t>TELEPHONE MAINTENANCE/REPAIR</t>
  </si>
  <si>
    <t>LAUNDRY / LINEN</t>
  </si>
  <si>
    <t>OIL AND GREASE</t>
  </si>
  <si>
    <t>A-V MATERIALS (OVER $1000)</t>
  </si>
  <si>
    <t>AUDIO VISUAL (UNDER $1000)</t>
  </si>
  <si>
    <t>EQUIP/FIXED ASSET (OVER $1000)</t>
  </si>
  <si>
    <t>EQUIPMENT (UNDER $1000)</t>
  </si>
  <si>
    <t>COMPUTER EQUIP (OVER $1000)</t>
  </si>
  <si>
    <t>COMPUTER HARDWARE(UNDER $1000)</t>
  </si>
  <si>
    <t>SOFTWARE (OVER $1000)</t>
  </si>
  <si>
    <t>SOFTWARE (UNDER $1000)</t>
  </si>
  <si>
    <t>COMMISSION EXPENSE</t>
  </si>
  <si>
    <t>RESERVES - CLAIMS LIABILITY</t>
  </si>
  <si>
    <t>RESERVES - DEBT SERVICE</t>
  </si>
  <si>
    <t>UPDATED 02/28/2006</t>
  </si>
  <si>
    <t>GRAND TOTAL</t>
  </si>
  <si>
    <t xml:space="preserve">SUBTOTAL - PAGE 1  </t>
  </si>
  <si>
    <t>0000</t>
  </si>
  <si>
    <t>0654</t>
  </si>
  <si>
    <t>0101</t>
  </si>
  <si>
    <t>ERROR - OBJECT DOES NOT EXIST</t>
  </si>
  <si>
    <t>0106</t>
  </si>
  <si>
    <t>0108</t>
  </si>
  <si>
    <t>0109</t>
  </si>
  <si>
    <t>0110</t>
  </si>
  <si>
    <t>0112</t>
  </si>
  <si>
    <t>0113</t>
  </si>
  <si>
    <t>0114</t>
  </si>
  <si>
    <t>0115</t>
  </si>
  <si>
    <t>0116</t>
  </si>
  <si>
    <t>0118</t>
  </si>
  <si>
    <t>0119</t>
  </si>
  <si>
    <t>0124</t>
  </si>
  <si>
    <t>0125</t>
  </si>
  <si>
    <t>0126</t>
  </si>
  <si>
    <t>0127</t>
  </si>
  <si>
    <t>0128</t>
  </si>
  <si>
    <t>0129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</si>
  <si>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</si>
  <si>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</si>
  <si>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</si>
  <si>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</si>
  <si>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</si>
  <si>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</si>
  <si>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</si>
  <si>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</si>
  <si>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</si>
  <si>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</si>
  <si>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</si>
  <si>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</si>
  <si>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</si>
  <si>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</si>
  <si>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</si>
  <si>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</si>
  <si>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</si>
  <si>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</si>
  <si>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</si>
  <si>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</si>
  <si>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</si>
  <si>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</si>
  <si>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</si>
  <si>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</si>
  <si>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</si>
  <si>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</si>
  <si>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</si>
  <si>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</si>
  <si>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</si>
  <si>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</si>
  <si>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</si>
  <si>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</si>
  <si>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</si>
  <si>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</si>
  <si>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</si>
  <si>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</si>
  <si>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</si>
  <si>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</si>
  <si>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</si>
  <si>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</si>
  <si>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</si>
  <si>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</si>
  <si>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</si>
  <si>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</si>
  <si>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</si>
  <si>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</si>
  <si>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</si>
  <si>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</si>
  <si>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</si>
  <si>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</si>
  <si>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</si>
  <si>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</si>
  <si>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</si>
  <si>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</si>
  <si>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</si>
  <si>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</si>
  <si>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</si>
  <si>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</si>
  <si>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</si>
  <si>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</si>
  <si>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</si>
  <si>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</si>
  <si>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</si>
  <si>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</si>
  <si>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</si>
  <si>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</si>
  <si>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</si>
  <si>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</si>
  <si>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</si>
  <si>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</si>
  <si>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</si>
  <si>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</si>
  <si>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</si>
  <si>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</si>
  <si>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</si>
  <si>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</si>
  <si>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</si>
  <si>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</si>
  <si>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</si>
  <si>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</si>
  <si>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</si>
  <si>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</si>
  <si>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</si>
  <si>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</si>
  <si>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</si>
  <si>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</si>
  <si>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</si>
  <si>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</si>
  <si>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</si>
  <si>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</si>
  <si>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</si>
  <si>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</si>
  <si>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</si>
  <si>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</si>
  <si>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0235</t>
  </si>
  <si>
    <t>0236</t>
  </si>
  <si>
    <t>0237</t>
  </si>
  <si>
    <t>0238</t>
  </si>
  <si>
    <t>0239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</si>
  <si>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</si>
  <si>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</si>
  <si>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</si>
  <si>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</si>
  <si>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</si>
  <si>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</si>
  <si>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</si>
  <si>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</si>
  <si>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</si>
  <si>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</si>
  <si>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</si>
  <si>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</si>
  <si>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</si>
  <si>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</si>
  <si>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</si>
  <si>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</si>
  <si>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</si>
  <si>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</si>
  <si>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</si>
  <si>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</si>
  <si>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</si>
  <si>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</si>
  <si>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</si>
  <si>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</si>
  <si>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</si>
  <si>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</si>
  <si>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</si>
  <si>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</si>
  <si>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</si>
  <si>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</si>
  <si>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</si>
  <si>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</si>
  <si>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</si>
  <si>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</si>
  <si>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</si>
  <si>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</si>
  <si>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</si>
  <si>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</si>
  <si>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PRE-DETERMINED POSITIONS AND/OR CONTRACTS</t>
  </si>
  <si>
    <t>Discretionary:</t>
  </si>
  <si>
    <t>Class Size Reduction - Project 4125</t>
  </si>
  <si>
    <t>ESE Classroom Assistant - Full Time</t>
  </si>
  <si>
    <t>ESE Classroom Assistant - Less than 4 Hours</t>
  </si>
  <si>
    <t># of Positions</t>
  </si>
  <si>
    <t>6130</t>
  </si>
  <si>
    <t>0280</t>
  </si>
  <si>
    <t>0281</t>
  </si>
  <si>
    <t>0282</t>
  </si>
  <si>
    <t>Federal Impact Aid</t>
  </si>
  <si>
    <t>0283</t>
  </si>
  <si>
    <t>0284</t>
  </si>
  <si>
    <t>0285</t>
  </si>
  <si>
    <t>0286</t>
  </si>
  <si>
    <t>0287</t>
  </si>
  <si>
    <t>0288</t>
  </si>
  <si>
    <t>0289</t>
  </si>
  <si>
    <t>0293</t>
  </si>
  <si>
    <t>0294</t>
  </si>
  <si>
    <t>0295</t>
  </si>
  <si>
    <t>0296</t>
  </si>
  <si>
    <t>0297</t>
  </si>
  <si>
    <t>0298</t>
  </si>
  <si>
    <t>0299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</si>
  <si>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</si>
  <si>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</si>
  <si>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</si>
  <si>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</si>
  <si>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</si>
  <si>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</si>
  <si>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</si>
  <si>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</si>
  <si>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</si>
  <si>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0314</t>
  </si>
  <si>
    <t>0315</t>
  </si>
  <si>
    <t>0316</t>
  </si>
  <si>
    <t>0317</t>
  </si>
  <si>
    <t>0318</t>
  </si>
  <si>
    <t>0319</t>
  </si>
  <si>
    <t>0323</t>
  </si>
  <si>
    <t>0324</t>
  </si>
  <si>
    <t>0325</t>
  </si>
  <si>
    <t>0326</t>
  </si>
  <si>
    <t>0327</t>
  </si>
  <si>
    <t>0328</t>
  </si>
  <si>
    <t>0329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</si>
  <si>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</si>
  <si>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</si>
  <si>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</si>
  <si>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</si>
  <si>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</si>
  <si>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</si>
  <si>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</si>
  <si>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</si>
  <si>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</si>
  <si>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</si>
  <si>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</si>
  <si>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</si>
  <si>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</si>
  <si>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</si>
  <si>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</si>
  <si>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</si>
  <si>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</si>
  <si>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</si>
  <si>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0358</t>
  </si>
  <si>
    <t>0359</t>
  </si>
  <si>
    <t>0365</t>
  </si>
  <si>
    <t>0366</t>
  </si>
  <si>
    <t>0367</t>
  </si>
  <si>
    <t>0368</t>
  </si>
  <si>
    <t>0369</t>
  </si>
  <si>
    <t>0376</t>
  </si>
  <si>
    <t>0377</t>
  </si>
  <si>
    <t>0378</t>
  </si>
  <si>
    <t>0379</t>
  </si>
  <si>
    <t>0380</t>
  </si>
  <si>
    <t>0383</t>
  </si>
  <si>
    <t>0384</t>
  </si>
  <si>
    <t>0385</t>
  </si>
  <si>
    <t>0386</t>
  </si>
  <si>
    <t>0387</t>
  </si>
  <si>
    <t>0388</t>
  </si>
  <si>
    <t>0389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</si>
  <si>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</si>
  <si>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</si>
  <si>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</si>
  <si>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</si>
  <si>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</si>
  <si>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</si>
  <si>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</si>
  <si>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</si>
  <si>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</si>
  <si>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</si>
  <si>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</si>
  <si>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</si>
  <si>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</si>
  <si>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</si>
  <si>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</si>
  <si>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</si>
  <si>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</si>
  <si>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</si>
  <si>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</si>
  <si>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</si>
  <si>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</si>
  <si>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</si>
  <si>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</si>
  <si>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</si>
  <si>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</si>
  <si>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</si>
  <si>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</si>
  <si>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</si>
  <si>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</si>
  <si>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</si>
  <si>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</si>
  <si>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</si>
  <si>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</si>
  <si>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</si>
  <si>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</si>
  <si>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</si>
  <si>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</si>
  <si>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</si>
  <si>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</si>
  <si>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</si>
  <si>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</si>
  <si>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</si>
  <si>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</si>
  <si>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</si>
  <si>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</si>
  <si>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</si>
  <si>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</si>
  <si>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</si>
  <si>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</si>
  <si>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</si>
  <si>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</si>
  <si>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</si>
  <si>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</si>
  <si>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</si>
  <si>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</si>
  <si>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</si>
  <si>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</si>
  <si>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</si>
  <si>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</si>
  <si>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</si>
  <si>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</si>
  <si>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</si>
  <si>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</si>
  <si>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</si>
  <si>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</si>
  <si>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</si>
  <si>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</si>
  <si>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</si>
  <si>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</si>
  <si>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</si>
  <si>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</si>
  <si>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</si>
  <si>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</si>
  <si>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</si>
  <si>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</si>
  <si>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</si>
  <si>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</si>
  <si>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</si>
  <si>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</si>
  <si>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</si>
  <si>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</si>
  <si>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</si>
  <si>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</si>
  <si>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</si>
  <si>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</si>
  <si>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</si>
  <si>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</si>
  <si>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</si>
  <si>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</si>
  <si>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</si>
  <si>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</si>
  <si>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</si>
  <si>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</si>
  <si>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</si>
  <si>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</si>
  <si>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</si>
  <si>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</si>
  <si>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</si>
  <si>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</si>
  <si>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</si>
  <si>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</si>
  <si>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0511</t>
  </si>
  <si>
    <t>0512</t>
  </si>
  <si>
    <t>0513</t>
  </si>
  <si>
    <t>0514</t>
  </si>
  <si>
    <t>0515</t>
  </si>
  <si>
    <t>0518</t>
  </si>
  <si>
    <t>0519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</si>
  <si>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</si>
  <si>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</si>
  <si>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</si>
  <si>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</si>
  <si>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</si>
  <si>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</si>
  <si>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</si>
  <si>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</si>
  <si>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</si>
  <si>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</si>
  <si>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</si>
  <si>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</si>
  <si>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</si>
  <si>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</si>
  <si>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</si>
  <si>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</si>
  <si>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</si>
  <si>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</si>
  <si>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0542</t>
  </si>
  <si>
    <t>0544</t>
  </si>
  <si>
    <t>0545</t>
  </si>
  <si>
    <t>0546</t>
  </si>
  <si>
    <t>0547</t>
  </si>
  <si>
    <t>0548</t>
  </si>
  <si>
    <t>0549</t>
  </si>
  <si>
    <t>0552</t>
  </si>
  <si>
    <t>0553</t>
  </si>
  <si>
    <t>0554</t>
  </si>
  <si>
    <t>0555</t>
  </si>
  <si>
    <t>0556</t>
  </si>
  <si>
    <t>0557</t>
  </si>
  <si>
    <t>0558</t>
  </si>
  <si>
    <t>0559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</si>
  <si>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</si>
  <si>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</si>
  <si>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</si>
  <si>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</si>
  <si>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</si>
  <si>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</si>
  <si>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</si>
  <si>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</si>
  <si>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</si>
  <si>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0577</t>
  </si>
  <si>
    <t>0578</t>
  </si>
  <si>
    <t>0586</t>
  </si>
  <si>
    <t>0587</t>
  </si>
  <si>
    <t>0588</t>
  </si>
  <si>
    <t>0589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</si>
  <si>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</si>
  <si>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</si>
  <si>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</si>
  <si>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</si>
  <si>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</si>
  <si>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</si>
  <si>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</si>
  <si>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</si>
  <si>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</si>
  <si>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</si>
  <si>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</si>
  <si>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</si>
  <si>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</si>
  <si>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</si>
  <si>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</si>
  <si>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</si>
  <si>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</si>
  <si>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</si>
  <si>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</si>
  <si>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0623</t>
  </si>
  <si>
    <t>0624</t>
  </si>
  <si>
    <t>0625</t>
  </si>
  <si>
    <t>0626</t>
  </si>
  <si>
    <t>0627</t>
  </si>
  <si>
    <t>0628</t>
  </si>
  <si>
    <t>0629</t>
  </si>
  <si>
    <t>0634</t>
  </si>
  <si>
    <t>0635</t>
  </si>
  <si>
    <t>0636</t>
  </si>
  <si>
    <t>0637</t>
  </si>
  <si>
    <t>0638</t>
  </si>
  <si>
    <t>0639</t>
  </si>
  <si>
    <t>0640</t>
  </si>
  <si>
    <t>0645</t>
  </si>
  <si>
    <t>0646</t>
  </si>
  <si>
    <t>0647</t>
  </si>
  <si>
    <t>0648</t>
  </si>
  <si>
    <t>0653</t>
  </si>
  <si>
    <t>0655</t>
  </si>
  <si>
    <t>0656</t>
  </si>
  <si>
    <t>0657</t>
  </si>
  <si>
    <t>0658</t>
  </si>
  <si>
    <t>0659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</si>
  <si>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</si>
  <si>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</si>
  <si>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</si>
  <si>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</si>
  <si>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</si>
  <si>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</si>
  <si>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</si>
  <si>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</si>
  <si>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</si>
  <si>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0678</t>
  </si>
  <si>
    <t>0679</t>
  </si>
  <si>
    <t>0686</t>
  </si>
  <si>
    <t>0687</t>
  </si>
  <si>
    <t>0688</t>
  </si>
  <si>
    <t>0689</t>
  </si>
  <si>
    <t>0690</t>
  </si>
  <si>
    <t>0694</t>
  </si>
  <si>
    <t>0695</t>
  </si>
  <si>
    <t>0696</t>
  </si>
  <si>
    <t>0697</t>
  </si>
  <si>
    <t>0698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</si>
  <si>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</si>
  <si>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</si>
  <si>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</si>
  <si>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</si>
  <si>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</si>
  <si>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</si>
  <si>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</si>
  <si>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</si>
  <si>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</si>
  <si>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</si>
  <si>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</si>
  <si>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</si>
  <si>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</si>
  <si>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</si>
  <si>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</si>
  <si>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</si>
  <si>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</si>
  <si>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</si>
  <si>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</si>
  <si>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</si>
  <si>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</si>
  <si>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</si>
  <si>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</si>
  <si>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</si>
  <si>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</si>
  <si>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</si>
  <si>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</si>
  <si>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0738</t>
  </si>
  <si>
    <t>0739</t>
  </si>
  <si>
    <t>0744</t>
  </si>
  <si>
    <t>0745</t>
  </si>
  <si>
    <t>0746</t>
  </si>
  <si>
    <t>0747</t>
  </si>
  <si>
    <t>0748</t>
  </si>
  <si>
    <t>0749</t>
  </si>
  <si>
    <t>0751</t>
  </si>
  <si>
    <t>0752</t>
  </si>
  <si>
    <t>0753</t>
  </si>
  <si>
    <t>0754</t>
  </si>
  <si>
    <t>0756</t>
  </si>
  <si>
    <t>0757</t>
  </si>
  <si>
    <t>0758</t>
  </si>
  <si>
    <t>0759</t>
  </si>
  <si>
    <t>0763</t>
  </si>
  <si>
    <t>0764</t>
  </si>
  <si>
    <t>0765</t>
  </si>
  <si>
    <t>0766</t>
  </si>
  <si>
    <t>0767</t>
  </si>
  <si>
    <t>0768</t>
  </si>
  <si>
    <t>0769</t>
  </si>
  <si>
    <t>0772</t>
  </si>
  <si>
    <t>0773</t>
  </si>
  <si>
    <t>0775</t>
  </si>
  <si>
    <t>0776</t>
  </si>
  <si>
    <t>0777</t>
  </si>
  <si>
    <t>0778</t>
  </si>
  <si>
    <t>0779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</si>
  <si>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</si>
  <si>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</si>
  <si>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</si>
  <si>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</si>
  <si>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</si>
  <si>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</si>
  <si>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</si>
  <si>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</si>
  <si>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</si>
  <si>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0793</t>
  </si>
  <si>
    <t>0794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</si>
  <si>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</si>
  <si>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</si>
  <si>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</si>
  <si>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</si>
  <si>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</si>
  <si>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</si>
  <si>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</si>
  <si>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</si>
  <si>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</si>
  <si>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</si>
  <si>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</si>
  <si>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</si>
  <si>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</si>
  <si>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</si>
  <si>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</si>
  <si>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</si>
  <si>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</si>
  <si>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</si>
  <si>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</si>
  <si>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</si>
  <si>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</si>
  <si>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</si>
  <si>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</si>
  <si>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</si>
  <si>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</si>
  <si>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</si>
  <si>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</si>
  <si>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</si>
  <si>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</si>
  <si>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</si>
  <si>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</si>
  <si>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</si>
  <si>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</si>
  <si>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</si>
  <si>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</si>
  <si>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</si>
  <si>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</si>
  <si>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</si>
  <si>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</si>
  <si>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</si>
  <si>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</si>
  <si>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</si>
  <si>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</si>
  <si>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</si>
  <si>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</si>
  <si>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</si>
  <si>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</si>
  <si>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</si>
  <si>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</si>
  <si>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</si>
  <si>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</si>
  <si>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</si>
  <si>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</si>
  <si>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</si>
  <si>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</si>
  <si>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</si>
  <si>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</si>
  <si>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</si>
  <si>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</si>
  <si>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</si>
  <si>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</si>
  <si>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</si>
  <si>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</si>
  <si>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</si>
  <si>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</si>
  <si>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</si>
  <si>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</si>
  <si>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</si>
  <si>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</si>
  <si>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</si>
  <si>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</si>
  <si>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</si>
  <si>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</si>
  <si>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</si>
  <si>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</si>
  <si>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</si>
  <si>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</si>
  <si>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</si>
  <si>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</si>
  <si>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</si>
  <si>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</si>
  <si>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</si>
  <si>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</si>
  <si>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ESOL/Intensive English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</si>
  <si>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</si>
  <si>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</si>
  <si>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</si>
  <si>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</si>
  <si>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</si>
  <si>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</si>
  <si>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</si>
  <si>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</si>
  <si>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</si>
  <si>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</si>
  <si>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</si>
  <si>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</si>
  <si>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</si>
  <si>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</si>
  <si>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</si>
  <si>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</si>
  <si>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</si>
  <si>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</si>
  <si>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</si>
  <si>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</si>
  <si>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</si>
  <si>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</si>
  <si>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</si>
  <si>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</si>
  <si>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</si>
  <si>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</si>
  <si>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</si>
  <si>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</si>
  <si>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</si>
  <si>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</si>
  <si>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</si>
  <si>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</si>
  <si>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</si>
  <si>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</si>
  <si>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</si>
  <si>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</si>
  <si>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</si>
  <si>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</si>
  <si>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</si>
  <si>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0923</t>
  </si>
  <si>
    <t>0924</t>
  </si>
  <si>
    <t>0928</t>
  </si>
  <si>
    <t>0929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</si>
  <si>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</si>
  <si>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</si>
  <si>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</si>
  <si>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</si>
  <si>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</si>
  <si>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</si>
  <si>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</si>
  <si>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</si>
  <si>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</si>
  <si>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</si>
  <si>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</si>
  <si>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</si>
  <si>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</si>
  <si>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</si>
  <si>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</si>
  <si>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</si>
  <si>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</si>
  <si>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</si>
  <si>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</si>
  <si>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</si>
  <si>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</si>
  <si>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</si>
  <si>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</si>
  <si>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</si>
  <si>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</si>
  <si>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</si>
  <si>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</si>
  <si>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0962</t>
  </si>
  <si>
    <t>0963</t>
  </si>
  <si>
    <t>0964</t>
  </si>
  <si>
    <t>0965</t>
  </si>
  <si>
    <t>0966</t>
  </si>
  <si>
    <t>0967</t>
  </si>
  <si>
    <t>0968</t>
  </si>
  <si>
    <t>0969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</si>
  <si>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</si>
  <si>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</si>
  <si>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</si>
  <si>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</si>
  <si>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</si>
  <si>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</si>
  <si>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</si>
  <si>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</si>
  <si>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</si>
  <si>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0981</t>
  </si>
  <si>
    <t>0982</t>
  </si>
  <si>
    <t>0983</t>
  </si>
  <si>
    <t>0985</t>
  </si>
  <si>
    <t>0986</t>
  </si>
  <si>
    <t>COST CENTER -</t>
  </si>
  <si>
    <t>ENROLLMENT</t>
  </si>
  <si>
    <t>Unweighted FTE</t>
  </si>
  <si>
    <t xml:space="preserve">Program </t>
  </si>
  <si>
    <t xml:space="preserve">    Increase   </t>
  </si>
  <si>
    <t>Number</t>
  </si>
  <si>
    <t>Program Name</t>
  </si>
  <si>
    <t>(Decrease)</t>
  </si>
  <si>
    <t>Basic Education - Grades K-3</t>
  </si>
  <si>
    <t>Basic Education - Grades 4-8</t>
  </si>
  <si>
    <t>Basic Education - Grades 9-12</t>
  </si>
  <si>
    <t>ESE Support Level I, II &amp; III in Grades K-3</t>
  </si>
  <si>
    <t xml:space="preserve">ESE Support Level I, II &amp; III in Grades 4-8 </t>
  </si>
  <si>
    <t xml:space="preserve">ESE Support Level I, II &amp; III in Grades 9-12 </t>
  </si>
  <si>
    <t>Hourly Teacher</t>
  </si>
  <si>
    <t>Voc - Teacher - 12 Month</t>
  </si>
  <si>
    <t>VT Classroom Assistant</t>
  </si>
  <si>
    <t>Title I Classroom Assistant</t>
  </si>
  <si>
    <t>ESE Support Level IV</t>
  </si>
  <si>
    <t>ESE Support Level V</t>
  </si>
  <si>
    <t>Vocational Education Grades 7-12</t>
  </si>
  <si>
    <t>Weighted FTE</t>
  </si>
  <si>
    <t>Principal Signature</t>
  </si>
  <si>
    <t>Florida Teachers Lead - (Project 3180)</t>
  </si>
  <si>
    <t>Teacher - Class Size Reduction</t>
  </si>
  <si>
    <t>Performance</t>
  </si>
  <si>
    <t>Custodian I - 12 Month</t>
  </si>
  <si>
    <t>Custodian - 12 Month</t>
  </si>
  <si>
    <t>Custodian - 10 Month</t>
  </si>
  <si>
    <t>Custodian - 9 Month</t>
  </si>
  <si>
    <t>Custodian - 12 Month - Less than 4 hours</t>
  </si>
  <si>
    <t>Custodian - 10 Month - Less than 4 hours</t>
  </si>
  <si>
    <t>Custodian - 9 Month - Less than 4 hours</t>
  </si>
  <si>
    <t>Base
Salary</t>
  </si>
  <si>
    <t>SP828</t>
  </si>
  <si>
    <t>Swimming Pool License</t>
  </si>
  <si>
    <t>INT'L BACCAL</t>
  </si>
  <si>
    <t>Totals - ADV PLACEMENT</t>
  </si>
  <si>
    <t>Totals - INT'L BACCAL</t>
  </si>
  <si>
    <t>AP</t>
  </si>
  <si>
    <t>Pay</t>
  </si>
  <si>
    <t>Administrative Positions:</t>
  </si>
  <si>
    <t>Basic Instructional Positions:</t>
  </si>
  <si>
    <t>Teacher - Vocational - 12 Month</t>
  </si>
  <si>
    <t>ESE Instructional Positions:</t>
  </si>
  <si>
    <t>Instructional Support Positions:</t>
  </si>
  <si>
    <t>TOTAL ALL POSITIONS</t>
  </si>
  <si>
    <t>SUB-TOTAL POSITIONS
(Not Including Hourly Teachers &amp; Supplements)</t>
  </si>
  <si>
    <t>PLUS HOURLY TEACHERS</t>
  </si>
  <si>
    <t>SUB-TOTAL POSITIONS
(Not Including Hourly Teachers &amp; Supplements):</t>
  </si>
  <si>
    <t>Instructional Positions:</t>
  </si>
  <si>
    <t>1234</t>
  </si>
  <si>
    <t>Insurance</t>
  </si>
  <si>
    <t>Teacher - Hourly - ESE</t>
  </si>
  <si>
    <t>Classroom Assistant - Title I - Less than 4 hours</t>
  </si>
  <si>
    <t>5% SALARY INCREASE REQUIREMENT</t>
  </si>
  <si>
    <t>14000</t>
  </si>
  <si>
    <t>Literacy Coach</t>
  </si>
  <si>
    <t>Less Title II Staff Cost:</t>
  </si>
  <si>
    <t>ANY ZONE</t>
  </si>
  <si>
    <t>Instructional - Other:</t>
  </si>
  <si>
    <t xml:space="preserve">Workforce Development - 90% - (Project 5110) </t>
  </si>
  <si>
    <t>Workforce Development</t>
  </si>
  <si>
    <t>Discretionary</t>
  </si>
  <si>
    <t>Budgeting Information</t>
  </si>
  <si>
    <t>Class Size Reduction</t>
  </si>
  <si>
    <t>ROTC</t>
  </si>
  <si>
    <t>SAI</t>
  </si>
  <si>
    <t>FISCAL YEAR 2006-2007</t>
  </si>
  <si>
    <t>Notes:</t>
  </si>
  <si>
    <t>Title</t>
  </si>
  <si>
    <t>Positions</t>
  </si>
  <si>
    <t>Assistant Principal Other</t>
  </si>
  <si>
    <t>Administrative Other</t>
  </si>
  <si>
    <t>Other Support - Instructional</t>
  </si>
  <si>
    <t>Classroom Assistant</t>
  </si>
  <si>
    <t>Custodians</t>
  </si>
  <si>
    <t>ESE Classroom Assistant</t>
  </si>
  <si>
    <t>Other Support - Non Instructional</t>
  </si>
  <si>
    <t>Administrative - Other:</t>
  </si>
  <si>
    <t>Workforce Development - Project 5110</t>
  </si>
  <si>
    <t>Administrative Other:</t>
  </si>
  <si>
    <t>Less Workforce Development Staff Cost:</t>
  </si>
  <si>
    <t>5100</t>
  </si>
  <si>
    <t>9890</t>
  </si>
  <si>
    <t>Principal</t>
  </si>
  <si>
    <t>A</t>
  </si>
  <si>
    <t>Director</t>
  </si>
  <si>
    <t>Teacher - Basic</t>
  </si>
  <si>
    <t>B</t>
  </si>
  <si>
    <t>N</t>
  </si>
  <si>
    <t>C</t>
  </si>
  <si>
    <t>Teacher - Vocational</t>
  </si>
  <si>
    <t>Staffing Specialist</t>
  </si>
  <si>
    <t>Athletic Director</t>
  </si>
  <si>
    <t>Band Director</t>
  </si>
  <si>
    <t>D</t>
  </si>
  <si>
    <t>Media Specialist</t>
  </si>
  <si>
    <t>E</t>
  </si>
  <si>
    <t>Specialist</t>
  </si>
  <si>
    <t>F</t>
  </si>
  <si>
    <t>G</t>
  </si>
  <si>
    <t>Day Care Worker</t>
  </si>
  <si>
    <t>H</t>
  </si>
  <si>
    <t>ESE Interpreter</t>
  </si>
  <si>
    <t>ESE Job Coach</t>
  </si>
  <si>
    <t>ESOL Interpreter</t>
  </si>
  <si>
    <t>First Start Parent Educator</t>
  </si>
  <si>
    <t>Position Control # Positions</t>
  </si>
  <si>
    <t>36---</t>
  </si>
  <si>
    <t>Middle Team Leader</t>
  </si>
  <si>
    <t>Senior JV Football</t>
  </si>
  <si>
    <t>Senior JV Assistant Football</t>
  </si>
  <si>
    <t>Confidential Secretary - School</t>
  </si>
  <si>
    <t>I</t>
  </si>
  <si>
    <t>Library Assistant</t>
  </si>
  <si>
    <t>School Bookkeeper</t>
  </si>
  <si>
    <t>School Level Clerk</t>
  </si>
  <si>
    <t>MIS 3386 +/-</t>
  </si>
  <si>
    <t>Total Positions</t>
  </si>
  <si>
    <t>Nurses Contract - Amount for Budget Detail Summary</t>
  </si>
  <si>
    <t>Total - Predetermined Budgets</t>
  </si>
  <si>
    <t>&gt;0</t>
  </si>
  <si>
    <t>Position</t>
  </si>
  <si>
    <t>Type</t>
  </si>
  <si>
    <t>(A, I, N)</t>
  </si>
  <si>
    <t>Total A</t>
  </si>
  <si>
    <t>Total I</t>
  </si>
  <si>
    <t>Total N</t>
  </si>
  <si>
    <t>Avg Salary, Benefits</t>
  </si>
  <si>
    <t>Total Dollars Available After Staff Cost:</t>
  </si>
  <si>
    <t>Less Class Size Reduction Staff Cost:</t>
  </si>
  <si>
    <t>Day Care Program (Schools will pay actual salaries)</t>
  </si>
  <si>
    <t>42300</t>
  </si>
  <si>
    <t>Day Care Coordinator</t>
  </si>
  <si>
    <t>42330</t>
  </si>
  <si>
    <t>Other:</t>
  </si>
  <si>
    <t>FEFP Funds - 92%</t>
  </si>
  <si>
    <t>Less Day Care Program Staff Cost:</t>
  </si>
  <si>
    <t>ESE Guarantee - Gifted - Project 3001</t>
  </si>
  <si>
    <t>PRE-DETERMINED BUDGETS</t>
  </si>
  <si>
    <t>No Salary Menu, No Budget Detail:</t>
  </si>
  <si>
    <t>NOT INCLUDED IN APPROPRIATIONS AS REVENUE IS NOT PRE-DETERMINED ON THE SCHOOL REVENUE PAGE.</t>
  </si>
  <si>
    <t>5300</t>
  </si>
  <si>
    <t>Guidance Counselor  - 10 Month</t>
  </si>
  <si>
    <t>Less ESE Guarantee - Gifted Staff Cost:</t>
  </si>
  <si>
    <t>Lottery - Discretionary - Project 3101</t>
  </si>
  <si>
    <t>Less Lottery - Discretionary Staff Cost:</t>
  </si>
  <si>
    <t>ROTC - Project 2045</t>
  </si>
  <si>
    <t>Less ROTC Staff Cost:</t>
  </si>
  <si>
    <t>Federal Projects:</t>
  </si>
  <si>
    <t>20160</t>
  </si>
  <si>
    <t>Staffing Specialist - 10 Month</t>
  </si>
  <si>
    <t>Staffing Specialist - 12 Month</t>
  </si>
  <si>
    <t>Less IDEA Staff Cost:</t>
  </si>
  <si>
    <t>1030-</t>
  </si>
  <si>
    <t>Teacher - Title I</t>
  </si>
  <si>
    <t>414--</t>
  </si>
  <si>
    <t>Classroom Assistant - Title I</t>
  </si>
  <si>
    <t>Less Title I Staff Cost:</t>
  </si>
  <si>
    <t>Finance Department</t>
  </si>
  <si>
    <t>BUDGET DETAIL FORM</t>
  </si>
  <si>
    <t>FUNCTION</t>
  </si>
  <si>
    <t>OBJECT</t>
  </si>
  <si>
    <t>AMOUNT</t>
  </si>
  <si>
    <t>FINANCE USE ONLY</t>
  </si>
  <si>
    <t>Date Posted to Budget:</t>
  </si>
  <si>
    <t xml:space="preserve"> </t>
  </si>
  <si>
    <t xml:space="preserve">CENTER # </t>
  </si>
  <si>
    <t>Position Summary Information</t>
  </si>
  <si>
    <t xml:space="preserve">SCHOOL: </t>
  </si>
  <si>
    <t xml:space="preserve">                TOTAL ALLOCATION: </t>
  </si>
  <si>
    <t>DESCRIPTION / DETAIL</t>
  </si>
  <si>
    <t xml:space="preserve">TOTAL  </t>
  </si>
  <si>
    <t xml:space="preserve">  ESE Guarantee - Gifted</t>
  </si>
  <si>
    <t xml:space="preserve">  Title I</t>
  </si>
  <si>
    <t>0510</t>
  </si>
  <si>
    <t>0102</t>
  </si>
  <si>
    <t>0220</t>
  </si>
  <si>
    <t>CHART OF ACCOUNTS - EXPENDITURES - OBJECT CODES</t>
  </si>
  <si>
    <t>Dimension</t>
  </si>
  <si>
    <t>ExpenditureObject Number</t>
  </si>
  <si>
    <t>Account Name</t>
  </si>
  <si>
    <t>0100</t>
  </si>
  <si>
    <t>SALARY - NON-INSTRUCTIONAL</t>
  </si>
  <si>
    <t>SALARY - OTHER COMPENSATION</t>
  </si>
  <si>
    <t>0103</t>
  </si>
  <si>
    <t>SALARY - SUPPLEMENTS</t>
  </si>
  <si>
    <t>0104</t>
  </si>
  <si>
    <t>SALARY - PERFORMANCE PAY</t>
  </si>
  <si>
    <t>0105</t>
  </si>
  <si>
    <t>SALARY - BONUS</t>
  </si>
  <si>
    <t>0107</t>
  </si>
  <si>
    <t>SALARY - EXTENDED SUBSTITUTES</t>
  </si>
  <si>
    <t>0111</t>
  </si>
  <si>
    <t>SALARY - ADMINISTRATIVE/MGR</t>
  </si>
  <si>
    <t>0117</t>
  </si>
  <si>
    <t>0120</t>
  </si>
  <si>
    <t>0121</t>
  </si>
  <si>
    <t>0122</t>
  </si>
  <si>
    <t>0123</t>
  </si>
  <si>
    <t>0130</t>
  </si>
  <si>
    <t>0131</t>
  </si>
  <si>
    <t>SALARY - INSTRUCTIONAL</t>
  </si>
  <si>
    <t>0200</t>
  </si>
  <si>
    <t>0210</t>
  </si>
  <si>
    <t>FLORIDA RETIREMENT SYSTEM</t>
  </si>
  <si>
    <t>FICA (SOCIAL SECURITY)</t>
  </si>
  <si>
    <t>0230</t>
  </si>
  <si>
    <t>0231</t>
  </si>
  <si>
    <t>SCHOOL BASED SALARY MENU - PERSONNEL LIST</t>
  </si>
  <si>
    <t>Total Class Size Reduction Positions:</t>
  </si>
  <si>
    <t>Total Day Care Program Positions:</t>
  </si>
  <si>
    <t>Total Reading Instruction - Literacy Positions:</t>
  </si>
  <si>
    <t>Total ROTC Positions:</t>
  </si>
  <si>
    <t>Total IDEA Positions:</t>
  </si>
  <si>
    <t>Total Title II Positions:</t>
  </si>
  <si>
    <t># Positions *</t>
  </si>
  <si>
    <t>GROUP INSURANCE - HEALTH &amp; HOSPITAL</t>
  </si>
  <si>
    <t>0232</t>
  </si>
  <si>
    <t>GROUP INSURANCE - LIFE</t>
  </si>
  <si>
    <t>0233</t>
  </si>
  <si>
    <t>GROUP INSURANCE - DENTAL</t>
  </si>
  <si>
    <t>0234</t>
  </si>
  <si>
    <t>GROUP INSURANCE - OTHER</t>
  </si>
  <si>
    <t>0240</t>
  </si>
  <si>
    <t>WORKERS COMPENSATION</t>
  </si>
  <si>
    <t>0250</t>
  </si>
  <si>
    <t>UNEMPLOYMENT COMPENSATION</t>
  </si>
  <si>
    <t>0290</t>
  </si>
  <si>
    <t>OTHER EMPLOYMENT BENEFITS</t>
  </si>
  <si>
    <t>0291</t>
  </si>
  <si>
    <t>FLEXIBLE SPENDING ACCOUNT</t>
  </si>
  <si>
    <t>0292</t>
  </si>
  <si>
    <t>DEPENDENT CARE 90-91</t>
  </si>
  <si>
    <t>0300</t>
  </si>
  <si>
    <t>PURCHASED SERVICES</t>
  </si>
  <si>
    <t>0310</t>
  </si>
  <si>
    <t>PROFESSIONAL &amp; TECHNICAL SERVICE</t>
  </si>
  <si>
    <t>0311</t>
  </si>
  <si>
    <t>CO &amp; DS W/H FOR ADMIN EXPENSES</t>
  </si>
  <si>
    <t>0312</t>
  </si>
  <si>
    <t>SCHOLARSHIPS-TEACHER QUEST</t>
  </si>
  <si>
    <t>0313</t>
  </si>
  <si>
    <t>ATTORNEY FEES</t>
  </si>
  <si>
    <t>0320</t>
  </si>
  <si>
    <t>INSURANCE AND BOND PREMIUMS</t>
  </si>
  <si>
    <t>0321</t>
  </si>
  <si>
    <t>INSURANCE REFUND CLAIMS &amp; DMG</t>
  </si>
  <si>
    <t>0322</t>
  </si>
  <si>
    <t>EMERGENCY / LIABLILITY</t>
  </si>
  <si>
    <t>0330</t>
  </si>
  <si>
    <t>IN COUNTY TRAVEL</t>
  </si>
  <si>
    <t>0331</t>
  </si>
  <si>
    <t>OUT OF COUNTY TRAVEL</t>
  </si>
  <si>
    <t>0350</t>
  </si>
  <si>
    <t>REPAIR AND MAINTENANCE</t>
  </si>
  <si>
    <t>0351</t>
  </si>
  <si>
    <t>REFUND - TRANSPORTATION</t>
  </si>
  <si>
    <t>0352</t>
  </si>
  <si>
    <t>REFUND - MAINTENANCE</t>
  </si>
  <si>
    <t>0353</t>
  </si>
  <si>
    <t>REFUND - AUDIO VISUAL</t>
  </si>
  <si>
    <t>0354</t>
  </si>
  <si>
    <t>0355</t>
  </si>
  <si>
    <t>COMPUTER REPAIRS</t>
  </si>
  <si>
    <t>0356</t>
  </si>
  <si>
    <t>INSPECTION/REPAIR FIRE EXTING.</t>
  </si>
  <si>
    <t>0360</t>
  </si>
  <si>
    <t>LEASE AND RENTAL AGREEMENTS</t>
  </si>
  <si>
    <t>0361</t>
  </si>
  <si>
    <t>INSTALLMENT PURCHASE AGREEMENT</t>
  </si>
  <si>
    <t>0362</t>
  </si>
  <si>
    <t>237.161 LOAN/EQUIP PURCHASE</t>
  </si>
  <si>
    <t>0364</t>
  </si>
  <si>
    <t>REFUND/EQUIP AND MAINTENANCE</t>
  </si>
  <si>
    <t>0370</t>
  </si>
  <si>
    <t>0371</t>
  </si>
  <si>
    <t>0372</t>
  </si>
  <si>
    <t>0373</t>
  </si>
  <si>
    <t>TELEPHONE LONG DISTANCE</t>
  </si>
  <si>
    <t>0374</t>
  </si>
  <si>
    <t>REFUND FOR POSTAGE</t>
  </si>
  <si>
    <t>0375</t>
  </si>
  <si>
    <t>CELLULAR TELEPHONE</t>
  </si>
  <si>
    <t>0381</t>
  </si>
  <si>
    <t>WATER AND SEWAGE</t>
  </si>
  <si>
    <t>0382</t>
  </si>
  <si>
    <t>0390</t>
  </si>
  <si>
    <t>OTHER PURCHASED SVC-PRINT/COPY</t>
  </si>
  <si>
    <t>0391</t>
  </si>
  <si>
    <t>0392</t>
  </si>
  <si>
    <t>SHIPPING CHARGES</t>
  </si>
  <si>
    <t>0393</t>
  </si>
  <si>
    <t>CONTRACTS-NONPROFESSIONAL SVC</t>
  </si>
  <si>
    <t>0394</t>
  </si>
  <si>
    <t>REFUND COPYING AND PRINTING</t>
  </si>
  <si>
    <t>0395</t>
  </si>
  <si>
    <t>WAREHOUSE PURCHASES</t>
  </si>
  <si>
    <t>0396</t>
  </si>
  <si>
    <t>HAZARDOUS WASTE DISPOSAL</t>
  </si>
  <si>
    <t>0397</t>
  </si>
  <si>
    <t>REFUND OF COURSE FEES</t>
  </si>
  <si>
    <t>0398</t>
  </si>
  <si>
    <t>0399</t>
  </si>
  <si>
    <t>PRINTING AND WAREHOUSE FORMS</t>
  </si>
  <si>
    <t>0400</t>
  </si>
  <si>
    <t>0410</t>
  </si>
  <si>
    <t>0420</t>
  </si>
  <si>
    <t>0430</t>
  </si>
  <si>
    <t>0440</t>
  </si>
  <si>
    <t>0450</t>
  </si>
  <si>
    <t>0460</t>
  </si>
  <si>
    <t>0490</t>
  </si>
  <si>
    <t>OTHER ENERGY SERVICES</t>
  </si>
  <si>
    <t>0500</t>
  </si>
  <si>
    <t>MATERIALS AND SUPPLIES</t>
  </si>
  <si>
    <t>0516</t>
  </si>
  <si>
    <t>TRANSPORTATION TOOLS</t>
  </si>
  <si>
    <t>0517</t>
  </si>
  <si>
    <t>TOOLS - MAINTENANCE</t>
  </si>
  <si>
    <t>0520</t>
  </si>
  <si>
    <t>0530</t>
  </si>
  <si>
    <t>0540</t>
  </si>
  <si>
    <t>0541</t>
  </si>
  <si>
    <t>GREASE AND LUBRICANTS</t>
  </si>
  <si>
    <t>0543</t>
  </si>
  <si>
    <t>REFUND - TRANSPORTATION TRIPS</t>
  </si>
  <si>
    <t>0550</t>
  </si>
  <si>
    <t>0551</t>
  </si>
  <si>
    <t>REFUND PARTS AND REPAIRS</t>
  </si>
  <si>
    <t>0560</t>
  </si>
  <si>
    <t>TIRES AND TUBES</t>
  </si>
  <si>
    <t>0570</t>
  </si>
  <si>
    <t>0571</t>
  </si>
  <si>
    <t>CONDEMNED FOOD - INVENTORY</t>
  </si>
  <si>
    <t>0572</t>
  </si>
  <si>
    <t>MILK PURCHASES</t>
  </si>
  <si>
    <t>0573</t>
  </si>
  <si>
    <t>0574</t>
  </si>
  <si>
    <t>FOOD - SCHOOL DIRECT PURCHASE</t>
  </si>
  <si>
    <t>0575</t>
  </si>
  <si>
    <t>FOOD - CENTRAL PURCHASES SCHOOLS</t>
  </si>
  <si>
    <t>0576</t>
  </si>
  <si>
    <t>FOOD - CENTRAL KITCHEN PROD.</t>
  </si>
  <si>
    <t>0579</t>
  </si>
  <si>
    <t>FOOD DISTRIBUTED TO SCHOOLS</t>
  </si>
  <si>
    <t>0580</t>
  </si>
  <si>
    <t>0581</t>
  </si>
  <si>
    <t>COMMODITIES - HOME ECONOMICS</t>
  </si>
  <si>
    <t>0582</t>
  </si>
  <si>
    <t>CONDEMNED COMMODITIES INVENTORY</t>
  </si>
  <si>
    <t>0583</t>
  </si>
  <si>
    <t>USDA - CENTRAL KITCHEN PROD.</t>
  </si>
  <si>
    <t>0584</t>
  </si>
  <si>
    <t>USDA - SCHOOL DIRECT PURCHASES</t>
  </si>
  <si>
    <t>0585</t>
  </si>
  <si>
    <t>Total Discretionary Positions
(Not Including Hourly Teachers &amp; Supplements)</t>
  </si>
  <si>
    <t>USDA - CENTRAL PURCHASES SCHOOLS</t>
  </si>
  <si>
    <t>0590</t>
  </si>
  <si>
    <t>OTHER MATERIALS AND SUPPLIES</t>
  </si>
  <si>
    <t>0591</t>
  </si>
  <si>
    <t>Total Carl Perkins Positions:</t>
  </si>
  <si>
    <t>WAREHOUSE INVENTORY ADJUSTMENT</t>
  </si>
  <si>
    <t>0592</t>
  </si>
  <si>
    <t>0593</t>
  </si>
  <si>
    <t>NON-FOOD CENTRAL KITCHEN PROD.</t>
  </si>
  <si>
    <t>0594</t>
  </si>
  <si>
    <t>NON-FOOD SCHOOL DIRECT PURCHASE</t>
  </si>
  <si>
    <t>0595</t>
  </si>
  <si>
    <t>NON-FOOD CENTRAL PURCHASE SCH.</t>
  </si>
  <si>
    <t>0596</t>
  </si>
  <si>
    <t>Principal - K-12 (900+ Students)</t>
  </si>
  <si>
    <t>Principal - K-12 (1-900 Students)</t>
  </si>
  <si>
    <t>31050</t>
  </si>
  <si>
    <t>Classroom Assistant - Full Time</t>
  </si>
  <si>
    <t>Classroom Assistant - Less than 4 hours</t>
  </si>
  <si>
    <t>Classroom Assistant - DJJ - Full Time</t>
  </si>
  <si>
    <t>Classroom Assistant - ESE - Full Time</t>
  </si>
  <si>
    <t>Classroom Assistant - ESE - Less than 4 hours</t>
  </si>
  <si>
    <t>Classroom Assistant - DJJ - Less than 4 hours</t>
  </si>
  <si>
    <t>Interpreter - ESE - 9 Month</t>
  </si>
  <si>
    <t>Interpreter - ESOL</t>
  </si>
  <si>
    <t>Job Coach - ESE - 9 Month</t>
  </si>
  <si>
    <t>Classroom Assistant - DJJ - Less than 4 Hours</t>
  </si>
  <si>
    <t>Classroom Assistant (Incl DJJ)</t>
  </si>
  <si>
    <t>Assistant Principal I K-12</t>
  </si>
  <si>
    <t>Assistant Principal 2 K-12</t>
  </si>
  <si>
    <t>DJJ Classroom Assistant</t>
  </si>
  <si>
    <t>Classroom Assistant - ESE</t>
  </si>
  <si>
    <t>Interpreter - ESE</t>
  </si>
  <si>
    <t>Job Coach - ESE</t>
  </si>
  <si>
    <t>Perform
Pay</t>
  </si>
  <si>
    <t>(7) Less Total Performance Pay Requirement (N/A):</t>
  </si>
  <si>
    <t>PERFORMANCE PAY REQUIREMENT (N/A)</t>
  </si>
  <si>
    <t>Class Size Equalization</t>
  </si>
  <si>
    <t>Perf Pay</t>
  </si>
  <si>
    <t>Parent Educator</t>
  </si>
  <si>
    <t>Less Title I N&amp;D Staff Cost:</t>
  </si>
  <si>
    <t>SAI - ESOL</t>
  </si>
  <si>
    <t>Totals - SAI - ESOL</t>
  </si>
  <si>
    <t>SAI - ESOL - Project 4110</t>
  </si>
  <si>
    <t>Less SAI - ESOL Staff Cost:</t>
  </si>
  <si>
    <t>SAI - Learning Strategies - Project 9162</t>
  </si>
  <si>
    <t>Less SAI - Learning Strategies Staff Cost:</t>
  </si>
  <si>
    <t>SAI - ESOL (Americorp Tutor)</t>
  </si>
  <si>
    <t>Staffing Specialist - 10 Month  (SPECIAL STAFF SPEC ALLOC)</t>
  </si>
  <si>
    <t>SAI - Learning Strategies</t>
  </si>
  <si>
    <t>Total SAI - ESOL Positions:
(Not Including Hourly Teachers)</t>
  </si>
  <si>
    <t>Total SAI - Learning Strategies Positions:
(Not Including Hourly Teachers)</t>
  </si>
  <si>
    <t>SAI - ESOL - (Project 4110)</t>
  </si>
  <si>
    <t>SAI - Learning Strategies - (Project 9162)</t>
  </si>
  <si>
    <t>DJJ Supplemental - Project 8110</t>
  </si>
  <si>
    <t>DJJ Supplemental</t>
  </si>
  <si>
    <t>Totals - DJJ Supplemental</t>
  </si>
  <si>
    <t>ADVANCED PLACEMENT</t>
  </si>
  <si>
    <t>INT'L BACC</t>
  </si>
  <si>
    <t>CSR - SECONDARY READING</t>
  </si>
  <si>
    <t>CSR - EQUALIZATION</t>
  </si>
  <si>
    <t>DAYCARE</t>
  </si>
  <si>
    <t>DJJ SUPPLEMENTAL</t>
  </si>
  <si>
    <t>ESE GIFTED</t>
  </si>
  <si>
    <t>READING - LITERACY COACH</t>
  </si>
  <si>
    <t>SAI - LEARNING STRAT</t>
  </si>
  <si>
    <t>Total DJJ Supplemental Positions:</t>
  </si>
  <si>
    <t>DJJ Supplemental - (Project 8110)</t>
  </si>
  <si>
    <t>Less DJJ Supplemental Staff Cost:</t>
  </si>
  <si>
    <t>Parent Educator - Less than 4 hours</t>
  </si>
  <si>
    <t>SP315</t>
  </si>
  <si>
    <t>Lead Teacher</t>
  </si>
  <si>
    <t>Middle Boys Cross Country</t>
  </si>
  <si>
    <t>SP521</t>
  </si>
  <si>
    <t>Middle Girls Cross Country</t>
  </si>
  <si>
    <t>Senior Boys JV Basketball</t>
  </si>
  <si>
    <t>SP536</t>
  </si>
  <si>
    <t>Senior Girls JV Basketball</t>
  </si>
  <si>
    <t>Middle Boys Golf</t>
  </si>
  <si>
    <t>SP561</t>
  </si>
  <si>
    <t>Middle Girls Golf</t>
  </si>
  <si>
    <t>SP571</t>
  </si>
  <si>
    <t>Middle Girls Tennis</t>
  </si>
  <si>
    <t>Senior Boys Golf</t>
  </si>
  <si>
    <t>SP661</t>
  </si>
  <si>
    <t>Senior Girls Golf</t>
  </si>
  <si>
    <t>Senior Boys Tennis</t>
  </si>
  <si>
    <t>SP671</t>
  </si>
  <si>
    <t>Senior Girls Tennis</t>
  </si>
  <si>
    <t>Senior Boys Weightlifting</t>
  </si>
  <si>
    <t>Senior Boys Swimming</t>
  </si>
  <si>
    <t>SP695</t>
  </si>
  <si>
    <t>Senior Girls Weightlifting</t>
  </si>
  <si>
    <t>SP699</t>
  </si>
  <si>
    <t>Senior Girls Swimming</t>
  </si>
  <si>
    <t>Assistant Principal I - 11 Month</t>
  </si>
  <si>
    <t>Assistant Principal I - 10 Month</t>
  </si>
  <si>
    <t>Assistant Principal I - K-12 - 11 Month</t>
  </si>
  <si>
    <t>Assistant Principal I - K-12 - 10 Month</t>
  </si>
  <si>
    <t>Assistant Principal II - 11 Month</t>
  </si>
  <si>
    <t>Assistant Principal II - 10 Month</t>
  </si>
  <si>
    <t>Assistant Principal II - K-12 - 11 Month</t>
  </si>
  <si>
    <t>Assistant Principal II - K-12 - 10 Month</t>
  </si>
  <si>
    <t>Assistant Principal I &amp; K-12 - 12</t>
  </si>
  <si>
    <t>Assistant Principal I &amp; K-12 - 11</t>
  </si>
  <si>
    <t>Assistant Principal I &amp; K-12 - 10</t>
  </si>
  <si>
    <t>Assistant Principal II &amp; K-12 - 12</t>
  </si>
  <si>
    <t>Assistant Principal II &amp; K-12 - 11</t>
  </si>
  <si>
    <t>Assistant Principal II &amp; K-12 - 10</t>
  </si>
  <si>
    <t>Teacher - ROTC - 10 Month</t>
  </si>
  <si>
    <t>Teacher - ROTC - 12</t>
  </si>
  <si>
    <t>Teacher - ROTC - 10</t>
  </si>
  <si>
    <t>Teacher - DJJ Vocational - 10 Month</t>
  </si>
  <si>
    <t>Middle Boys Tennis</t>
  </si>
  <si>
    <t>Day Care Worker - 12 Month</t>
  </si>
  <si>
    <t>Day Care Worker - 12 Month - Less than 4 hours</t>
  </si>
  <si>
    <t>Day Care Worker - 10 Month</t>
  </si>
  <si>
    <t>Day Care Worker - 10 Month - Less than 4 hours</t>
  </si>
  <si>
    <t>Day Care Worker - 9 Month</t>
  </si>
  <si>
    <t>Day Care Worker - 9 Month - Less than 4 hours</t>
  </si>
  <si>
    <t>Teacher Other</t>
  </si>
  <si>
    <t>Teacher - Other</t>
  </si>
  <si>
    <t>Teacher - DJJ - Vocational - 10 Month</t>
  </si>
  <si>
    <t>Class Size Reduction - Middle School Algebra Honors - Project 9163</t>
  </si>
  <si>
    <t>Classroom Assistant - Title I - PIP</t>
  </si>
  <si>
    <t>Classroom Assistant - Title I - PIP - Less than 4 hours</t>
  </si>
  <si>
    <t>School Level Clerk - 9 Month</t>
  </si>
  <si>
    <t>Teacher - Vocational - Hourly</t>
  </si>
  <si>
    <t>Advanced International Certificate of Education (AICE) - Project 9004 (Schools will pay actual salaries)</t>
  </si>
  <si>
    <t>AICE</t>
  </si>
  <si>
    <t>Totals - AICE</t>
  </si>
  <si>
    <t>Estimated Revenues</t>
  </si>
  <si>
    <t>Increase/</t>
  </si>
  <si>
    <t>Advanced International Certificate of Education - (Project 9004)</t>
  </si>
  <si>
    <t>Career and Professional Education - (Project 9007)</t>
  </si>
  <si>
    <t>CAPE</t>
  </si>
  <si>
    <t>Totals - CAPE</t>
  </si>
  <si>
    <t>Less AICE Staff Cost:</t>
  </si>
  <si>
    <t>Less CAPE Staff Cost:</t>
  </si>
  <si>
    <t>Class Size Reduction - Secondary/Middle/K-12 Reading Initiative - Project 6120</t>
  </si>
  <si>
    <t>Less CSR - Secondary/Middle/K-12 Reading Initiative Staff Cost:</t>
  </si>
  <si>
    <t>Class Size Reduction - Equalization Allocation - Project 5126</t>
  </si>
  <si>
    <t>Less CSR - Equalization Allocation Staff Cost:</t>
  </si>
  <si>
    <t>Less Reading Instruction - Literacy Program Staff Cost:</t>
  </si>
  <si>
    <t>Less Supplemental Academic Instruction (SAI) Staff Cost:</t>
  </si>
  <si>
    <t>Less SAI - Secondary Math Remediation Staff Cost:</t>
  </si>
  <si>
    <t>Less Carl D. Perkins - Secondary Staff Cost:</t>
  </si>
  <si>
    <t>Class Size Reduction (CSR) - (Project 4125)</t>
  </si>
  <si>
    <t>CSR - Secondary/Middle/K-12 Reading Initiative - (Project 6120)</t>
  </si>
  <si>
    <t>CSR - Equalization Allocation - (Project 5126)</t>
  </si>
  <si>
    <t>SAI - Fine Arts/P.E. - (Project 0111)</t>
  </si>
  <si>
    <t>SAI - High School Reading Initiative - (Project 0120)</t>
  </si>
  <si>
    <t>Increase/(Decrease) of UFTE at this school.</t>
  </si>
  <si>
    <t>UFTE moved to/(from) one school to another school.</t>
  </si>
  <si>
    <t>3.</t>
  </si>
  <si>
    <t>4.</t>
  </si>
  <si>
    <t>CSR - Secondary/Middle/K-12 Reading Initiative - Project 6120</t>
  </si>
  <si>
    <t xml:space="preserve">SAI - High School Reading </t>
  </si>
  <si>
    <t>CSR - Middle/K-12 Reading</t>
  </si>
  <si>
    <t>SAI - High School Reading (Project 0120)</t>
  </si>
  <si>
    <t>SAI - High School Reading Initiative - Project 0120</t>
  </si>
  <si>
    <t>SAI - High School Reading</t>
  </si>
  <si>
    <t>SAI - HIGH SCHOOL READING</t>
  </si>
  <si>
    <t>Totals - SAI - Learning Strategies</t>
  </si>
  <si>
    <t>SAI - Fine Arts/PE</t>
  </si>
  <si>
    <t>Totals - SAI - Fine Arts/PE</t>
  </si>
  <si>
    <t>SAI - RTI</t>
  </si>
  <si>
    <t>Assistant Principal I</t>
  </si>
  <si>
    <t>Assistant Principal I &amp; K-12</t>
  </si>
  <si>
    <t>Assistant Principal I - K-12</t>
  </si>
  <si>
    <t>Assistant Principal II</t>
  </si>
  <si>
    <t>Assistant Principal II - K-12</t>
  </si>
  <si>
    <t>Assistant Principal 2</t>
  </si>
  <si>
    <t>Assistant Principal II &amp; K-12</t>
  </si>
  <si>
    <t>SAI - Response to Intervention - (Project 0110)</t>
  </si>
  <si>
    <t>Less SAI - Fine Arts/P.E. Staff Cost:</t>
  </si>
  <si>
    <t>Less SAI - High School Reading Initiative Staff Cost:</t>
  </si>
  <si>
    <t>Less SAI - Response to Intervention Staff Cost:</t>
  </si>
  <si>
    <t>5200</t>
  </si>
  <si>
    <t>SAI - RTI (Project 0110)</t>
  </si>
  <si>
    <t>SAI - Response to Intervention - Project 0110</t>
  </si>
  <si>
    <t>SAI - Fine Arts/P. E. - Project 0111</t>
  </si>
  <si>
    <t>SAI - Fine Arts/PE (Project 0111)</t>
  </si>
  <si>
    <t xml:space="preserve">Total AICE Positions:
(Not Including Hourly Teachers) </t>
  </si>
  <si>
    <t xml:space="preserve">Total AP Positions:
(Not Including Hourly Teachers) </t>
  </si>
  <si>
    <t>Total IB Positions:
(Not Including Hourly Teachers)</t>
  </si>
  <si>
    <t>Total CSR - Secondary/Middle/K-12 Reading Positions:</t>
  </si>
  <si>
    <t>Total SAI - Secondary Math Positions:
(Not Including Hourly Teachers)</t>
  </si>
  <si>
    <t>Total SAI - Fine Arts/P.E. Positions:
(Not Including Hourly Teachers)</t>
  </si>
  <si>
    <t>Total SAI - High School Reading Positions:
(Not Including Hourly Teachers)</t>
  </si>
  <si>
    <t>Total SAI - Response to Intervention Positions:
(Not Including Hourly Teachers)</t>
  </si>
  <si>
    <t>Total Workforce Development Positions:
(Not Including Hourly Teachers &amp; Supplements)</t>
  </si>
  <si>
    <t>Totals - SAI - RTI</t>
  </si>
  <si>
    <t>STABILIZATION</t>
  </si>
  <si>
    <t>IDEA - ARRA</t>
  </si>
  <si>
    <t>TITLE I - ARRA</t>
  </si>
  <si>
    <t>TOTALS - STABILIZATION</t>
  </si>
  <si>
    <t>TOTALS - IDEA - ARRA</t>
  </si>
  <si>
    <t>TOTALS - TITLE I - ARRA</t>
  </si>
  <si>
    <t>Title I - ARRA - Project 0491 (Title Average)</t>
  </si>
  <si>
    <t>Stabilization</t>
  </si>
  <si>
    <t>ALL POSITIONS</t>
  </si>
  <si>
    <t>IDEA - ARRA - Project 0495</t>
  </si>
  <si>
    <t>Total IDEA - ARRA Positions:</t>
  </si>
  <si>
    <t>Total Title I - ARRA Positions:</t>
  </si>
  <si>
    <t>Totals - All General Funds</t>
  </si>
  <si>
    <t>Totals - All Federal Funds</t>
  </si>
  <si>
    <t>TOTAL FEDERAL POSITIONS</t>
  </si>
  <si>
    <t>TOTAL GENERAL POSITIONS</t>
  </si>
  <si>
    <t>7900</t>
  </si>
  <si>
    <t>VPK - YEAR LONG</t>
  </si>
  <si>
    <t>VPK - Year Long - Project 0132</t>
  </si>
  <si>
    <t>42410</t>
  </si>
  <si>
    <t>Child Development Associate</t>
  </si>
  <si>
    <t>Less VPK - Year Long Staff Cost:</t>
  </si>
  <si>
    <t>Child Develop Assoc</t>
  </si>
  <si>
    <t>Totals - VPK - Year Long</t>
  </si>
  <si>
    <t>Total VPK - Year Long Positions:
(Not Including Hourly Teachers)</t>
  </si>
  <si>
    <t>VPK - Year Long</t>
  </si>
  <si>
    <t>VPK - Year Long - (Project 0132)</t>
  </si>
  <si>
    <t>9100</t>
  </si>
  <si>
    <t>TOTAL ALL FEDERAL POSITION</t>
  </si>
  <si>
    <t>TOTAL ALL GENERAL POSITION</t>
  </si>
  <si>
    <t>TOTAL DISCRETIONARY</t>
  </si>
  <si>
    <t>11 - Assistant Principal I</t>
  </si>
  <si>
    <t>10 - Assistant Principal I</t>
  </si>
  <si>
    <t>11 - Assistant Principal 2</t>
  </si>
  <si>
    <t>10 - Assistant Principal 2</t>
  </si>
  <si>
    <t>TOTAL STABILIZATION</t>
  </si>
  <si>
    <t>TOTAL ALL FEDERAL</t>
  </si>
  <si>
    <t>Totals - CSR - Secondary Reading</t>
  </si>
  <si>
    <t>Totals - SAI - High School Reading</t>
  </si>
  <si>
    <t>Teacher - Less than 3.75 Hours</t>
  </si>
  <si>
    <t>Teacher - Vocational - Less than 3.75 Hours</t>
  </si>
  <si>
    <t>Teacher - ESE - Less than 3.75 Hours</t>
  </si>
  <si>
    <t>Teacher Performance Pay</t>
  </si>
  <si>
    <t>Adjustments in UFTE Due to Changes in Location of ESE Units.</t>
  </si>
  <si>
    <t>Class Size Reduction (CSR) - Project 4125</t>
  </si>
  <si>
    <t>ESE Teacher</t>
  </si>
  <si>
    <t>Stabilization - Project 1460</t>
  </si>
  <si>
    <t>House/Senate</t>
  </si>
  <si>
    <t>Educational Support Positions:</t>
  </si>
  <si>
    <t>WORKSHOPS</t>
  </si>
  <si>
    <t>FRINGE BENEFITS</t>
  </si>
  <si>
    <t>GARBAGE</t>
  </si>
  <si>
    <t>FIELD TRIPS</t>
  </si>
  <si>
    <t>ENERGY SERVICES</t>
  </si>
  <si>
    <t>NATURAL GAS</t>
  </si>
  <si>
    <t>BOTTLED GAS</t>
  </si>
  <si>
    <t>ELECTRICITY</t>
  </si>
  <si>
    <t>HEATING OIL</t>
  </si>
  <si>
    <t>GASOLINE</t>
  </si>
  <si>
    <t>DIESEL FUEL</t>
  </si>
  <si>
    <t>SUPPLIES</t>
  </si>
  <si>
    <t>PERIODICALS</t>
  </si>
  <si>
    <t>REPAIR PARTS</t>
  </si>
  <si>
    <t>FOOD</t>
  </si>
  <si>
    <t>MILKSHAKE MIX</t>
  </si>
  <si>
    <t>COMMODITIES</t>
  </si>
  <si>
    <t>SMALL WARES</t>
  </si>
  <si>
    <t>CAPITAL OUTLAY</t>
  </si>
  <si>
    <t>LIBRARY BOOKS</t>
  </si>
  <si>
    <t>MOTOR VEHICLES</t>
  </si>
  <si>
    <t>BUSES</t>
  </si>
  <si>
    <t>LAND</t>
  </si>
  <si>
    <t>OTHER EXPENSES</t>
  </si>
  <si>
    <t>INTEREST</t>
  </si>
  <si>
    <t>DUES AND FEES</t>
  </si>
  <si>
    <t>DEPRECIATION</t>
  </si>
  <si>
    <t>INDIRECT COST</t>
  </si>
  <si>
    <t>STATE SALES TAX</t>
  </si>
  <si>
    <t>2011-2012
Adj. Proj.</t>
  </si>
  <si>
    <t>FY 2011-2012</t>
  </si>
  <si>
    <t>Advanced International Certificate of Education Set-Aside - (Project 1004)</t>
  </si>
  <si>
    <t>7300</t>
  </si>
  <si>
    <t>AICE Set-Aside - (Project 1004)</t>
  </si>
  <si>
    <t>Teacher - ESE (Non-Gifted)</t>
  </si>
  <si>
    <t>Teacher - ESE (Non-Gifted) - Less than 3.75 Hours</t>
  </si>
  <si>
    <t>Teacher - Hourly - ESE (Non-Gifted)</t>
  </si>
  <si>
    <t>Teacher - ESE (Gifted)</t>
  </si>
  <si>
    <t>Teacher - ESE (Gifted) - Less than 3.75 Hours</t>
  </si>
  <si>
    <t>Teacher - Hourly - ESE (Gifted)</t>
  </si>
  <si>
    <t>Over/
(Under)
Purchased</t>
  </si>
  <si>
    <t xml:space="preserve">   Less Teachers - Gifted (Discretionary)</t>
  </si>
  <si>
    <t xml:space="preserve">   Less Teachers - Gifted (Proj 3001)</t>
  </si>
  <si>
    <t>Classroom Assistants - ESE</t>
  </si>
  <si>
    <t>ESE POSITIONS PURCHASED VS. ESE RECOMMENDED POSITIONS</t>
  </si>
  <si>
    <t>GENERAL &amp; FEDERAL FUNDS</t>
  </si>
  <si>
    <t>ESE One-On-One Aide</t>
  </si>
  <si>
    <t>School Responsibility
Per ESE Recommendations</t>
  </si>
  <si>
    <t>A.  Column A lists the "Total Positions Purchased" according to the Salary Menu.</t>
  </si>
  <si>
    <t>C.  The allocated SAI - Learning Strategies (Project 9162) ESE Classroom Assistant is deducted in Column C, if applicable.</t>
  </si>
  <si>
    <t xml:space="preserve">      the school regardless of the IDEA calculation.</t>
  </si>
  <si>
    <t xml:space="preserve">     the school IDEA supplement will be reduced accordingly as IDEA funds may not be used to supplant.</t>
  </si>
  <si>
    <t>Teacher - Elementary PE</t>
  </si>
  <si>
    <t>Teacher - Elementary Remediation</t>
  </si>
  <si>
    <t>Teacher - Elementary Music and/or Art</t>
  </si>
  <si>
    <t xml:space="preserve">   Equals Teachers - ESE Non-Gifted</t>
  </si>
  <si>
    <t>Teachers - ESE (General &amp; Federal Funds)</t>
  </si>
  <si>
    <t>Projected School Carryover</t>
  </si>
  <si>
    <t>Child Care</t>
  </si>
  <si>
    <t>DJJ Supplemental Allocation</t>
  </si>
  <si>
    <t>*Blue highlighted "Other" positions must have the amount entered to calculate totals.</t>
  </si>
  <si>
    <t>Custodial Contract - Amount for Budget Detail Summary</t>
  </si>
  <si>
    <t>(5) Total Educational Support Salaries:</t>
  </si>
  <si>
    <t>Principal - CHOICE High School &amp; Vocational Center</t>
  </si>
  <si>
    <t>Literacy Coach - 10 Month</t>
  </si>
  <si>
    <t>Career and Professional Education (CAPE) - Project 9007 (Schools will pay actual salaries)</t>
  </si>
  <si>
    <t>Advanced Placement (AP) - Project 2154 (Schools will pay actual salaries)</t>
  </si>
  <si>
    <t>International Baccalaureate (IB) - Project 7055 (Schools will pay actual salaries)</t>
  </si>
  <si>
    <r>
      <t>Medicaid</t>
    </r>
    <r>
      <rPr>
        <b/>
        <sz val="10"/>
        <rFont val="Calibri"/>
        <family val="2"/>
      </rPr>
      <t xml:space="preserve"> - Nurses Contract - (Project 1084)</t>
    </r>
  </si>
  <si>
    <r>
      <t>SAI</t>
    </r>
    <r>
      <rPr>
        <b/>
        <sz val="10"/>
        <rFont val="Calibri"/>
        <family val="2"/>
      </rPr>
      <t xml:space="preserve"> - Attendance Officer - (Project 3162)</t>
    </r>
  </si>
  <si>
    <r>
      <t>Safe Schools</t>
    </r>
    <r>
      <rPr>
        <b/>
        <sz val="10"/>
        <rFont val="Calibri"/>
        <family val="2"/>
      </rPr>
      <t xml:space="preserve"> - School Resource Officers - (Project 3107)</t>
    </r>
  </si>
  <si>
    <t>State and Local revenue assumptions are based on a hybrid of the House and Senate budget proposals.</t>
  </si>
  <si>
    <t>Final Conference</t>
  </si>
  <si>
    <t>Hybrid House/Senate</t>
  </si>
  <si>
    <r>
      <t xml:space="preserve">*Yellow highlighted positions are entered as "Hours Per </t>
    </r>
    <r>
      <rPr>
        <b/>
        <u/>
        <sz val="10"/>
        <rFont val="Calibri"/>
        <family val="2"/>
      </rPr>
      <t>Day</t>
    </r>
    <r>
      <rPr>
        <b/>
        <sz val="10"/>
        <rFont val="Calibri"/>
        <family val="2"/>
      </rPr>
      <t>."</t>
    </r>
  </si>
  <si>
    <r>
      <t xml:space="preserve">*Green highlighted positions are entered as "Hours Per </t>
    </r>
    <r>
      <rPr>
        <b/>
        <u/>
        <sz val="10"/>
        <rFont val="Calibri"/>
        <family val="2"/>
      </rPr>
      <t>Year</t>
    </r>
    <r>
      <rPr>
        <b/>
        <sz val="10"/>
        <rFont val="Calibri"/>
        <family val="2"/>
      </rPr>
      <t>."</t>
    </r>
  </si>
  <si>
    <r>
      <t>FEDERAL FUND:</t>
    </r>
    <r>
      <rPr>
        <b/>
        <sz val="10"/>
        <rFont val="Calibri"/>
        <family val="2"/>
      </rPr>
      <t xml:space="preserve">
</t>
    </r>
    <r>
      <rPr>
        <b/>
        <u/>
        <sz val="10"/>
        <rFont val="Calibri"/>
        <family val="2"/>
      </rPr>
      <t>Administrative Positions:</t>
    </r>
  </si>
  <si>
    <r>
      <t xml:space="preserve">PROJECT #: </t>
    </r>
    <r>
      <rPr>
        <b/>
        <u/>
        <sz val="12"/>
        <rFont val="Calibri"/>
        <family val="2"/>
      </rPr>
      <t xml:space="preserve">    </t>
    </r>
  </si>
  <si>
    <r>
      <t xml:space="preserve">PROJECT NAME:  </t>
    </r>
    <r>
      <rPr>
        <b/>
        <u/>
        <sz val="12"/>
        <rFont val="Calibri"/>
        <family val="2"/>
      </rPr>
      <t xml:space="preserve">                                               </t>
    </r>
  </si>
  <si>
    <r>
      <t xml:space="preserve">FUND #:  </t>
    </r>
    <r>
      <rPr>
        <b/>
        <u/>
        <sz val="12"/>
        <rFont val="Calibri"/>
        <family val="2"/>
      </rPr>
      <t xml:space="preserve">          </t>
    </r>
  </si>
  <si>
    <t>Class Size Reduction - 7th Period - Project 2120</t>
  </si>
  <si>
    <t>Less CSR - 7th Period Allocation Staff Cost:</t>
  </si>
  <si>
    <t>CSR - 7TH PERIOD</t>
  </si>
  <si>
    <t>Totals - CSR - 7TH PERIOD Allocation</t>
  </si>
  <si>
    <t>Special District Reserve Allocation</t>
  </si>
  <si>
    <t>General Fund - Education Jobs Fund</t>
  </si>
  <si>
    <t>CSR - 7th Period</t>
  </si>
  <si>
    <t>CSR - 7th Period - (Project 2120)</t>
  </si>
  <si>
    <t>CSR - Instructional Materials - (Project 3125)</t>
  </si>
  <si>
    <t>Please select one:</t>
  </si>
  <si>
    <t>Cost</t>
  </si>
  <si>
    <t>Description</t>
  </si>
  <si>
    <t>Base Cost for Health Tech</t>
  </si>
  <si>
    <t>(Default option for all schools)</t>
  </si>
  <si>
    <t>Note:</t>
  </si>
  <si>
    <t>Health Tech</t>
  </si>
  <si>
    <t>LPN</t>
  </si>
  <si>
    <t>RN</t>
  </si>
  <si>
    <t>Discretionary (Page 2 of 2)</t>
  </si>
  <si>
    <t>Discretionary (Page 1 of 2)</t>
  </si>
  <si>
    <t xml:space="preserve">     Buy Up Cost for LPN - Amount for Health Tech Calculation</t>
  </si>
  <si>
    <t xml:space="preserve">     Buy Up Cost for RN - Amount for Health Tech Calculation</t>
  </si>
  <si>
    <t>Plus Buy Up Cost for LPN</t>
  </si>
  <si>
    <t>Total Cost for LPN</t>
  </si>
  <si>
    <t>Plus Buy Up Cost for RN</t>
  </si>
  <si>
    <t>Total Cost for RN</t>
  </si>
  <si>
    <t>If you purchase the 'LPN' or 'RN,' you may choose to reimburse your Discretionary</t>
  </si>
  <si>
    <t>Budget from Internal Funds, up to the amount of the Buy Up Cost.</t>
  </si>
  <si>
    <t>Senior Boys Cross Country</t>
  </si>
  <si>
    <t>SP621</t>
  </si>
  <si>
    <t>Senior Girls Cross Country</t>
  </si>
  <si>
    <t>0310 - Professional &amp; Technical Service</t>
  </si>
  <si>
    <t>0350 - Repair &amp; Maintenance</t>
  </si>
  <si>
    <t>0360 - Lease &amp; Rental Agreements</t>
  </si>
  <si>
    <t>0370 - Postage</t>
  </si>
  <si>
    <t>0371 - Telephone</t>
  </si>
  <si>
    <t>0381 - Water &amp; Sewer</t>
  </si>
  <si>
    <t>0382 - Garbage</t>
  </si>
  <si>
    <t>0390 - Print/Copy</t>
  </si>
  <si>
    <t>0393 - Contracts - NonProfessional Service</t>
  </si>
  <si>
    <t>0410 - Natural Gas</t>
  </si>
  <si>
    <t>0430 - Electricity</t>
  </si>
  <si>
    <t>0510 - Supplies</t>
  </si>
  <si>
    <t>0750 - Substitutes</t>
  </si>
  <si>
    <t>FY 2012-2013</t>
  </si>
  <si>
    <t>Projected Carryover - FY 2011-2012</t>
  </si>
  <si>
    <t>FISCAL YEAR 2012-2013</t>
  </si>
  <si>
    <t>2012-2013
Adj. Proj.</t>
  </si>
  <si>
    <t xml:space="preserve">IDEA - Project 3475 </t>
  </si>
  <si>
    <t>Title I - Project 3401 (Title Average)</t>
  </si>
  <si>
    <t>Title II - Project 3405</t>
  </si>
  <si>
    <t>Carl D. Perkins - Secondary - Project 3422</t>
  </si>
  <si>
    <t>Title I N&amp;D - Project 3409</t>
  </si>
  <si>
    <t>Title I - School Allocation - (Project 3401)</t>
  </si>
  <si>
    <t>Lottery - School Advisory Council - (Project 3002)</t>
  </si>
  <si>
    <t>Lottery - School Recognition - (Project 3160)</t>
  </si>
  <si>
    <t>Stadium Facilities - (Project 2099) (Changed to Maintenance Dept. in FY 11-12)</t>
  </si>
  <si>
    <t>Title II - Part A - Literacy Coaches - (Project 3405)</t>
  </si>
  <si>
    <t>IDEA - School Allocation - (Project 3475)</t>
  </si>
  <si>
    <t>IDEA - Staffing Specialist - (Project 3475)</t>
  </si>
  <si>
    <t>Increase/(Decrease) of UFTE at this school due to House's projection.</t>
  </si>
  <si>
    <t>3401</t>
  </si>
  <si>
    <t>HEALTH SERVICES - POSITION CHOICE</t>
  </si>
  <si>
    <t>Analysis of Key Operating Budget Components</t>
  </si>
  <si>
    <t>Projected FY 2011-2012 Carryover and FY 2012-2013 Reserves</t>
  </si>
  <si>
    <t>IDEA - Project 3475</t>
  </si>
  <si>
    <t>SAI - Supplemental Academic Instruction - (Project 3161)</t>
  </si>
  <si>
    <t>PLUS NUMBER OF 6TH PERIOD (HOURLY) TEACHERS:</t>
  </si>
  <si>
    <t>Less
1:1 Aides &amp; ESE Interpreters Funded by IDEA</t>
  </si>
  <si>
    <t>Less SAI - Learning Strategies ESE Classroom Assistant</t>
  </si>
  <si>
    <t>Less Positions Purchased by IDEA Supplement</t>
  </si>
  <si>
    <t xml:space="preserve">Net Positions Purchased by School </t>
  </si>
  <si>
    <t>(A - B - C - D)</t>
  </si>
  <si>
    <t>(F - G)</t>
  </si>
  <si>
    <t>Total ESE Positions Purchased</t>
  </si>
  <si>
    <t>Specialist - Blended/Pre-K D/VPK</t>
  </si>
  <si>
    <t>(-D + E)</t>
  </si>
  <si>
    <t>B.  The following "Special Positions Funded by IDEA" are deducted in Column B:  1:1 Aide(s) and ESE Interpreter.  These positions are funded for</t>
  </si>
  <si>
    <t>D.  If a school does not generate enough ESE non-gifted funding to purchase its "School Responsibility" positions, an IDEA Supplement is allocated.</t>
  </si>
  <si>
    <t xml:space="preserve">     The number of positions "Purchased by IDEA Supplement" are subtracted in Column D.</t>
  </si>
  <si>
    <t>E.  The "Net Positions Purchased by School" in Column E are the positions the school has actually purchased.</t>
  </si>
  <si>
    <t xml:space="preserve">F.  The "School Responsibility Purchased" positions are the number of positions "Purchased by IDEA Supplement" plus "Net Positions Purchased by School." </t>
  </si>
  <si>
    <t xml:space="preserve">     These are the positions that the schools is expected to purchase with a combination of IDEA Supplement and school funds.  They do not include 1:1 Aides and ESE Interpreters.  </t>
  </si>
  <si>
    <t>G.  Column G shows the "School Responsibility Per ESE Recommendations."  These positions do not include 1:1 Aides and ESE Interpreters.</t>
  </si>
  <si>
    <t>H.  Column H indicates if a school has purchased more or (less) positions than recommended.  If a school is purchasing less positions than recommended, ESE</t>
  </si>
  <si>
    <t xml:space="preserve">     approval will be required.  If the ESE Department approves a reduction in positions, and the school has positions funded by IDEA Supplement (Column D),</t>
  </si>
  <si>
    <t>Lottery - Discretionary</t>
  </si>
  <si>
    <t>School Responsibility Purchased by IDEA &amp; School</t>
  </si>
  <si>
    <t>ESE Teachers</t>
  </si>
  <si>
    <t>ESE Classroom Assistants</t>
  </si>
  <si>
    <t>ESE Recommendations - School Responsibility (for ESE Compliance)</t>
  </si>
  <si>
    <t xml:space="preserve">SAI - Supplemental Academic Instruction - Project 3161  </t>
  </si>
  <si>
    <t>School Assistant Principals - District Funded - Project 3010</t>
  </si>
  <si>
    <t>School Assistant Principals - District Funded - (Project 3010)</t>
  </si>
  <si>
    <t>School Assistant Principals - District Funded</t>
  </si>
  <si>
    <t>Totals - School Assistant Principals - District Funded</t>
  </si>
  <si>
    <t>CUSTODIAL SERVICES - MANAGED INTERNALLY</t>
  </si>
  <si>
    <t>SAMPLE ELEMENTARY</t>
  </si>
  <si>
    <t>COST CENTER - 1234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</si>
</sst>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??_);_(@_)"/>
    <numFmt numFmtId="167" formatCode="_(* #,##0.000_);_(* \(#,##0.000\);_(* &quot;-&quot;??_);_(@_)"/>
    <numFmt numFmtId="168" formatCode="_(&quot;$&quot;* #,##0_);_(&quot;$&quot;* \(#,##0\);_(&quot;$&quot;* &quot;-&quot;??_);_(@_)"/>
    <numFmt numFmtId="175" formatCode="0.000"/>
  </numFmts>
  <fonts count="3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2"/>
      <name val="Calibri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b/>
      <u val="doubleAccounting"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9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8"/>
      <name val="Calibri"/>
      <family val="2"/>
      <scheme val="minor"/>
    </font>
    <font>
      <b/>
      <u/>
      <sz val="9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8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478">
    <xf numFmtId="0" fontId="0" fillId="0" borderId="0" xfId="0"/>
    <xf numFmtId="0" fontId="10" fillId="4" borderId="0" xfId="0" applyFont="1" applyFill="1" applyAlignment="1">
      <alignment horizontal="centerContinuous"/>
    </xf>
    <xf numFmtId="0" fontId="10" fillId="0" borderId="0" xfId="0" applyFont="1"/>
    <xf numFmtId="0" fontId="9" fillId="4" borderId="0" xfId="0" applyFont="1" applyFill="1" applyAlignment="1">
      <alignment horizontal="centerContinuous"/>
    </xf>
    <xf numFmtId="0" fontId="10" fillId="4" borderId="0" xfId="0" applyFont="1" applyFill="1"/>
    <xf numFmtId="0" fontId="11" fillId="13" borderId="5" xfId="0" applyFont="1" applyFill="1" applyBorder="1" applyAlignment="1">
      <alignment horizontal="centerContinuous"/>
    </xf>
    <xf numFmtId="0" fontId="11" fillId="13" borderId="1" xfId="0" applyFont="1" applyFill="1" applyBorder="1" applyAlignment="1">
      <alignment horizontal="centerContinuous"/>
    </xf>
    <xf numFmtId="0" fontId="12" fillId="13" borderId="1" xfId="0" applyFont="1" applyFill="1" applyBorder="1" applyAlignment="1">
      <alignment horizontal="centerContinuous"/>
    </xf>
    <xf numFmtId="0" fontId="12" fillId="13" borderId="6" xfId="0" applyFont="1" applyFill="1" applyBorder="1" applyAlignment="1">
      <alignment horizontal="centerContinuous"/>
    </xf>
    <xf numFmtId="0" fontId="13" fillId="4" borderId="0" xfId="0" applyFont="1" applyFill="1" applyAlignment="1">
      <alignment horizontal="centerContinuous"/>
    </xf>
    <xf numFmtId="0" fontId="14" fillId="4" borderId="0" xfId="0" applyFont="1" applyFill="1" applyAlignment="1">
      <alignment horizontal="centerContinuous"/>
    </xf>
    <xf numFmtId="0" fontId="10" fillId="4" borderId="0" xfId="0" applyFont="1" applyFill="1" applyAlignment="1">
      <alignment horizontal="right"/>
    </xf>
    <xf numFmtId="43" fontId="15" fillId="4" borderId="0" xfId="0" applyNumberFormat="1" applyFont="1" applyFill="1"/>
    <xf numFmtId="43" fontId="10" fillId="4" borderId="0" xfId="0" applyNumberFormat="1" applyFont="1" applyFill="1"/>
    <xf numFmtId="43" fontId="16" fillId="4" borderId="0" xfId="0" applyNumberFormat="1" applyFont="1" applyFill="1" applyBorder="1" applyAlignment="1">
      <alignment horizontal="right"/>
    </xf>
    <xf numFmtId="43" fontId="13" fillId="4" borderId="0" xfId="0" applyNumberFormat="1" applyFont="1" applyFill="1" applyAlignment="1">
      <alignment horizontal="centerContinuous"/>
    </xf>
    <xf numFmtId="43" fontId="14" fillId="4" borderId="0" xfId="0" applyNumberFormat="1" applyFont="1" applyFill="1" applyAlignment="1">
      <alignment horizontal="centerContinuous"/>
    </xf>
    <xf numFmtId="43" fontId="15" fillId="4" borderId="0" xfId="0" applyNumberFormat="1" applyFont="1" applyFill="1" applyAlignment="1">
      <alignment horizontal="centerContinuous"/>
    </xf>
    <xf numFmtId="43" fontId="10" fillId="4" borderId="0" xfId="0" applyNumberFormat="1" applyFont="1" applyFill="1" applyAlignment="1">
      <alignment horizontal="centerContinuous"/>
    </xf>
    <xf numFmtId="43" fontId="10" fillId="4" borderId="0" xfId="0" applyNumberFormat="1" applyFont="1" applyFill="1" applyAlignment="1">
      <alignment horizontal="right"/>
    </xf>
    <xf numFmtId="43" fontId="10" fillId="4" borderId="0" xfId="0" applyNumberFormat="1" applyFont="1" applyFill="1" applyAlignment="1"/>
    <xf numFmtId="0" fontId="16" fillId="4" borderId="0" xfId="0" quotePrefix="1" applyFont="1" applyFill="1"/>
    <xf numFmtId="0" fontId="10" fillId="4" borderId="4" xfId="0" applyFont="1" applyFill="1" applyBorder="1"/>
    <xf numFmtId="0" fontId="15" fillId="4" borderId="0" xfId="0" applyFont="1" applyFill="1"/>
    <xf numFmtId="0" fontId="17" fillId="0" borderId="0" xfId="0" applyFont="1"/>
    <xf numFmtId="0" fontId="15" fillId="4" borderId="0" xfId="0" applyFont="1" applyFill="1" applyAlignment="1">
      <alignment horizontal="center" wrapText="1"/>
    </xf>
    <xf numFmtId="0" fontId="15" fillId="4" borderId="0" xfId="0" applyFont="1" applyFill="1" applyAlignment="1">
      <alignment wrapText="1"/>
    </xf>
    <xf numFmtId="0" fontId="15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 wrapText="1"/>
    </xf>
    <xf numFmtId="0" fontId="14" fillId="4" borderId="0" xfId="0" applyFont="1" applyFill="1" applyAlignment="1"/>
    <xf numFmtId="0" fontId="14" fillId="4" borderId="0" xfId="0" applyFont="1" applyFill="1" applyAlignment="1">
      <alignment horizontal="center"/>
    </xf>
    <xf numFmtId="0" fontId="15" fillId="4" borderId="0" xfId="0" applyFont="1" applyFill="1" applyAlignment="1">
      <alignment horizontal="right"/>
    </xf>
    <xf numFmtId="0" fontId="14" fillId="13" borderId="0" xfId="0" applyFont="1" applyFill="1" applyAlignment="1">
      <alignment horizontal="center"/>
    </xf>
    <xf numFmtId="0" fontId="14" fillId="4" borderId="0" xfId="0" quotePrefix="1" applyFont="1" applyFill="1" applyAlignment="1">
      <alignment horizontal="center"/>
    </xf>
    <xf numFmtId="43" fontId="15" fillId="4" borderId="0" xfId="0" applyNumberFormat="1" applyFont="1" applyFill="1" applyAlignment="1">
      <alignment horizontal="right"/>
    </xf>
    <xf numFmtId="0" fontId="15" fillId="4" borderId="0" xfId="0" applyFont="1" applyFill="1" applyAlignment="1"/>
    <xf numFmtId="43" fontId="15" fillId="4" borderId="4" xfId="0" applyNumberFormat="1" applyFont="1" applyFill="1" applyBorder="1" applyAlignment="1">
      <alignment horizontal="right"/>
    </xf>
    <xf numFmtId="43" fontId="15" fillId="4" borderId="2" xfId="0" applyNumberFormat="1" applyFont="1" applyFill="1" applyBorder="1" applyAlignment="1">
      <alignment horizontal="right"/>
    </xf>
    <xf numFmtId="43" fontId="19" fillId="4" borderId="0" xfId="0" applyNumberFormat="1" applyFont="1" applyFill="1" applyBorder="1" applyAlignment="1">
      <alignment horizontal="right"/>
    </xf>
    <xf numFmtId="43" fontId="15" fillId="4" borderId="0" xfId="0" applyNumberFormat="1" applyFont="1" applyFill="1" applyAlignment="1">
      <alignment horizontal="center"/>
    </xf>
    <xf numFmtId="43" fontId="14" fillId="4" borderId="0" xfId="0" quotePrefix="1" applyNumberFormat="1" applyFont="1" applyFill="1" applyAlignment="1">
      <alignment horizontal="center"/>
    </xf>
    <xf numFmtId="0" fontId="9" fillId="4" borderId="0" xfId="0" applyFont="1" applyFill="1" applyAlignment="1" applyProtection="1">
      <alignment horizontal="centerContinuous"/>
    </xf>
    <xf numFmtId="49" fontId="15" fillId="4" borderId="0" xfId="0" applyNumberFormat="1" applyFont="1" applyFill="1" applyBorder="1" applyAlignment="1" applyProtection="1">
      <alignment horizontal="centerContinuous"/>
    </xf>
    <xf numFmtId="0" fontId="15" fillId="4" borderId="0" xfId="0" applyFont="1" applyFill="1" applyBorder="1" applyAlignment="1" applyProtection="1">
      <alignment horizontal="centerContinuous"/>
    </xf>
    <xf numFmtId="0" fontId="15" fillId="4" borderId="0" xfId="0" applyFont="1" applyFill="1" applyAlignment="1" applyProtection="1">
      <alignment horizontal="centerContinuous"/>
    </xf>
    <xf numFmtId="0" fontId="15" fillId="0" borderId="0" xfId="0" applyFont="1" applyProtection="1"/>
    <xf numFmtId="0" fontId="9" fillId="4" borderId="0" xfId="0" applyFont="1" applyFill="1" applyProtection="1"/>
    <xf numFmtId="0" fontId="15" fillId="4" borderId="0" xfId="0" applyFont="1" applyFill="1" applyProtection="1"/>
    <xf numFmtId="0" fontId="15" fillId="4" borderId="0" xfId="0" applyFont="1" applyFill="1" applyBorder="1" applyProtection="1"/>
    <xf numFmtId="0" fontId="9" fillId="4" borderId="0" xfId="0" applyFont="1" applyFill="1" applyAlignment="1" applyProtection="1">
      <alignment horizontal="right"/>
    </xf>
    <xf numFmtId="0" fontId="9" fillId="10" borderId="0" xfId="0" applyFont="1" applyFill="1" applyAlignment="1" applyProtection="1">
      <alignment horizontal="centerContinuous"/>
    </xf>
    <xf numFmtId="49" fontId="15" fillId="10" borderId="0" xfId="0" applyNumberFormat="1" applyFont="1" applyFill="1" applyBorder="1" applyAlignment="1" applyProtection="1">
      <alignment horizontal="centerContinuous"/>
    </xf>
    <xf numFmtId="0" fontId="15" fillId="10" borderId="0" xfId="0" applyFont="1" applyFill="1" applyBorder="1" applyAlignment="1" applyProtection="1">
      <alignment horizontal="centerContinuous"/>
    </xf>
    <xf numFmtId="0" fontId="15" fillId="10" borderId="0" xfId="0" applyFont="1" applyFill="1" applyAlignment="1" applyProtection="1">
      <alignment horizontal="centerContinuous"/>
    </xf>
    <xf numFmtId="0" fontId="15" fillId="10" borderId="0" xfId="0" applyFont="1" applyFill="1" applyProtection="1"/>
    <xf numFmtId="49" fontId="15" fillId="4" borderId="0" xfId="0" applyNumberFormat="1" applyFont="1" applyFill="1" applyBorder="1" applyProtection="1"/>
    <xf numFmtId="0" fontId="20" fillId="13" borderId="7" xfId="0" applyFont="1" applyFill="1" applyBorder="1" applyAlignment="1" applyProtection="1">
      <alignment horizontal="centerContinuous"/>
    </xf>
    <xf numFmtId="49" fontId="15" fillId="13" borderId="8" xfId="0" applyNumberFormat="1" applyFont="1" applyFill="1" applyBorder="1" applyAlignment="1" applyProtection="1">
      <alignment horizontal="centerContinuous"/>
    </xf>
    <xf numFmtId="0" fontId="15" fillId="13" borderId="8" xfId="0" applyFont="1" applyFill="1" applyBorder="1" applyAlignment="1" applyProtection="1">
      <alignment horizontal="centerContinuous"/>
    </xf>
    <xf numFmtId="0" fontId="15" fillId="13" borderId="9" xfId="0" applyFont="1" applyFill="1" applyBorder="1" applyAlignment="1" applyProtection="1">
      <alignment horizontal="centerContinuous"/>
    </xf>
    <xf numFmtId="0" fontId="15" fillId="13" borderId="10" xfId="0" applyFont="1" applyFill="1" applyBorder="1" applyAlignment="1" applyProtection="1">
      <alignment horizontal="centerContinuous"/>
    </xf>
    <xf numFmtId="49" fontId="15" fillId="13" borderId="0" xfId="0" applyNumberFormat="1" applyFont="1" applyFill="1" applyBorder="1" applyAlignment="1" applyProtection="1">
      <alignment horizontal="centerContinuous"/>
    </xf>
    <xf numFmtId="0" fontId="15" fillId="13" borderId="0" xfId="0" applyFont="1" applyFill="1" applyBorder="1" applyAlignment="1" applyProtection="1">
      <alignment horizontal="centerContinuous"/>
    </xf>
    <xf numFmtId="0" fontId="15" fillId="13" borderId="11" xfId="0" applyFont="1" applyFill="1" applyBorder="1" applyAlignment="1" applyProtection="1">
      <alignment horizontal="centerContinuous"/>
    </xf>
    <xf numFmtId="0" fontId="15" fillId="0" borderId="0" xfId="0" applyFont="1" applyFill="1" applyBorder="1" applyAlignment="1" applyProtection="1">
      <alignment horizontal="centerContinuous"/>
    </xf>
    <xf numFmtId="0" fontId="15" fillId="0" borderId="11" xfId="0" applyFont="1" applyFill="1" applyBorder="1" applyAlignment="1" applyProtection="1">
      <alignment horizontal="centerContinuous"/>
    </xf>
    <xf numFmtId="0" fontId="15" fillId="13" borderId="12" xfId="0" applyFont="1" applyFill="1" applyBorder="1" applyAlignment="1">
      <alignment horizontal="centerContinuous"/>
    </xf>
    <xf numFmtId="0" fontId="15" fillId="13" borderId="4" xfId="0" applyFont="1" applyFill="1" applyBorder="1" applyAlignment="1">
      <alignment horizontal="centerContinuous"/>
    </xf>
    <xf numFmtId="0" fontId="15" fillId="13" borderId="4" xfId="0" applyFont="1" applyFill="1" applyBorder="1" applyAlignment="1">
      <alignment horizontal="centerContinuous" vertical="center"/>
    </xf>
    <xf numFmtId="0" fontId="15" fillId="13" borderId="13" xfId="0" applyFont="1" applyFill="1" applyBorder="1" applyAlignment="1">
      <alignment horizontal="centerContinuous" vertical="center"/>
    </xf>
    <xf numFmtId="0" fontId="10" fillId="13" borderId="0" xfId="0" applyFont="1" applyFill="1"/>
    <xf numFmtId="0" fontId="15" fillId="13" borderId="0" xfId="0" applyFont="1" applyFill="1" applyAlignment="1">
      <alignment horizontal="center"/>
    </xf>
    <xf numFmtId="0" fontId="15" fillId="13" borderId="0" xfId="0" applyFont="1" applyFill="1" applyAlignment="1" applyProtection="1">
      <alignment horizontal="center"/>
    </xf>
    <xf numFmtId="0" fontId="15" fillId="13" borderId="0" xfId="0" applyFont="1" applyFill="1" applyBorder="1" applyAlignment="1" applyProtection="1">
      <alignment horizontal="center" vertical="center" wrapText="1"/>
    </xf>
    <xf numFmtId="0" fontId="13" fillId="13" borderId="0" xfId="0" applyFont="1" applyFill="1" applyAlignment="1" applyProtection="1"/>
    <xf numFmtId="0" fontId="14" fillId="13" borderId="0" xfId="0" applyFont="1" applyFill="1" applyAlignment="1" applyProtection="1"/>
    <xf numFmtId="0" fontId="15" fillId="13" borderId="0" xfId="0" applyFont="1" applyFill="1" applyProtection="1"/>
    <xf numFmtId="0" fontId="14" fillId="13" borderId="0" xfId="0" applyFont="1" applyFill="1" applyBorder="1" applyAlignment="1" applyProtection="1">
      <alignment horizontal="center" vertical="center" wrapText="1"/>
    </xf>
    <xf numFmtId="0" fontId="15" fillId="13" borderId="0" xfId="0" applyFont="1" applyFill="1" applyBorder="1" applyProtection="1"/>
    <xf numFmtId="0" fontId="14" fillId="13" borderId="0" xfId="0" applyFont="1" applyFill="1" applyBorder="1" applyAlignment="1" applyProtection="1">
      <alignment horizontal="center" wrapText="1"/>
    </xf>
    <xf numFmtId="0" fontId="21" fillId="13" borderId="0" xfId="0" applyFont="1" applyFill="1" applyProtection="1"/>
    <xf numFmtId="0" fontId="15" fillId="13" borderId="0" xfId="0" applyFont="1" applyFill="1" applyBorder="1" applyAlignment="1" applyProtection="1">
      <alignment horizontal="center" wrapText="1"/>
    </xf>
    <xf numFmtId="0" fontId="15" fillId="4" borderId="4" xfId="0" applyFont="1" applyFill="1" applyBorder="1" applyProtection="1"/>
    <xf numFmtId="168" fontId="10" fillId="4" borderId="0" xfId="4" applyNumberFormat="1" applyFont="1" applyFill="1"/>
    <xf numFmtId="42" fontId="10" fillId="4" borderId="4" xfId="4" applyNumberFormat="1" applyFont="1" applyFill="1" applyBorder="1"/>
    <xf numFmtId="0" fontId="15" fillId="4" borderId="1" xfId="0" applyFont="1" applyFill="1" applyBorder="1" applyProtection="1"/>
    <xf numFmtId="41" fontId="10" fillId="4" borderId="0" xfId="0" applyNumberFormat="1" applyFont="1" applyFill="1"/>
    <xf numFmtId="41" fontId="10" fillId="4" borderId="4" xfId="0" applyNumberFormat="1" applyFont="1" applyFill="1" applyBorder="1"/>
    <xf numFmtId="0" fontId="15" fillId="4" borderId="0" xfId="0" applyFont="1" applyFill="1" applyAlignment="1" applyProtection="1">
      <alignment horizontal="right" wrapText="1"/>
    </xf>
    <xf numFmtId="0" fontId="15" fillId="4" borderId="0" xfId="0" applyFont="1" applyFill="1" applyAlignment="1" applyProtection="1">
      <alignment wrapText="1"/>
    </xf>
    <xf numFmtId="0" fontId="15" fillId="4" borderId="1" xfId="0" applyFont="1" applyFill="1" applyBorder="1" applyAlignment="1" applyProtection="1">
      <alignment horizontal="right"/>
    </xf>
    <xf numFmtId="0" fontId="15" fillId="4" borderId="0" xfId="0" applyFont="1" applyFill="1" applyAlignment="1" applyProtection="1">
      <alignment horizontal="right"/>
    </xf>
    <xf numFmtId="41" fontId="15" fillId="13" borderId="4" xfId="0" applyNumberFormat="1" applyFont="1" applyFill="1" applyBorder="1"/>
    <xf numFmtId="41" fontId="15" fillId="4" borderId="0" xfId="0" applyNumberFormat="1" applyFont="1" applyFill="1" applyBorder="1" applyProtection="1"/>
    <xf numFmtId="41" fontId="15" fillId="13" borderId="0" xfId="0" applyNumberFormat="1" applyFont="1" applyFill="1"/>
    <xf numFmtId="41" fontId="10" fillId="13" borderId="0" xfId="0" applyNumberFormat="1" applyFont="1" applyFill="1"/>
    <xf numFmtId="41" fontId="10" fillId="4" borderId="0" xfId="0" applyNumberFormat="1" applyFont="1" applyFill="1" applyBorder="1" applyProtection="1"/>
    <xf numFmtId="0" fontId="21" fillId="4" borderId="0" xfId="0" applyFont="1" applyFill="1" applyAlignment="1" applyProtection="1"/>
    <xf numFmtId="0" fontId="15" fillId="0" borderId="0" xfId="0" applyFont="1" applyFill="1" applyProtection="1"/>
    <xf numFmtId="0" fontId="15" fillId="10" borderId="4" xfId="0" applyFont="1" applyFill="1" applyBorder="1" applyProtection="1"/>
    <xf numFmtId="41" fontId="10" fillId="10" borderId="4" xfId="0" applyNumberFormat="1" applyFont="1" applyFill="1" applyBorder="1"/>
    <xf numFmtId="41" fontId="10" fillId="10" borderId="0" xfId="0" applyNumberFormat="1" applyFont="1" applyFill="1"/>
    <xf numFmtId="0" fontId="15" fillId="14" borderId="1" xfId="0" applyFont="1" applyFill="1" applyBorder="1" applyProtection="1"/>
    <xf numFmtId="0" fontId="15" fillId="14" borderId="0" xfId="0" applyFont="1" applyFill="1" applyProtection="1"/>
    <xf numFmtId="41" fontId="10" fillId="14" borderId="4" xfId="0" applyNumberFormat="1" applyFont="1" applyFill="1" applyBorder="1"/>
    <xf numFmtId="41" fontId="10" fillId="14" borderId="0" xfId="0" applyNumberFormat="1" applyFont="1" applyFill="1"/>
    <xf numFmtId="0" fontId="21" fillId="4" borderId="0" xfId="0" applyFont="1" applyFill="1" applyProtection="1"/>
    <xf numFmtId="41" fontId="10" fillId="4" borderId="0" xfId="1" applyNumberFormat="1" applyFont="1" applyFill="1"/>
    <xf numFmtId="41" fontId="10" fillId="4" borderId="4" xfId="1" applyNumberFormat="1" applyFont="1" applyFill="1" applyBorder="1"/>
    <xf numFmtId="0" fontId="15" fillId="10" borderId="1" xfId="0" applyFont="1" applyFill="1" applyBorder="1" applyProtection="1"/>
    <xf numFmtId="41" fontId="10" fillId="10" borderId="4" xfId="1" applyNumberFormat="1" applyFont="1" applyFill="1" applyBorder="1"/>
    <xf numFmtId="41" fontId="10" fillId="10" borderId="0" xfId="1" applyNumberFormat="1" applyFont="1" applyFill="1" applyBorder="1" applyProtection="1"/>
    <xf numFmtId="41" fontId="10" fillId="10" borderId="0" xfId="1" applyNumberFormat="1" applyFont="1" applyFill="1"/>
    <xf numFmtId="41" fontId="10" fillId="13" borderId="0" xfId="0" applyNumberFormat="1" applyFont="1" applyFill="1" applyBorder="1"/>
    <xf numFmtId="41" fontId="10" fillId="4" borderId="0" xfId="0" applyNumberFormat="1" applyFont="1" applyFill="1" applyBorder="1"/>
    <xf numFmtId="0" fontId="14" fillId="4" borderId="0" xfId="0" applyFont="1" applyFill="1" applyProtection="1"/>
    <xf numFmtId="0" fontId="14" fillId="4" borderId="1" xfId="0" applyFont="1" applyFill="1" applyBorder="1" applyProtection="1"/>
    <xf numFmtId="0" fontId="14" fillId="4" borderId="4" xfId="0" applyFont="1" applyFill="1" applyBorder="1" applyProtection="1"/>
    <xf numFmtId="0" fontId="21" fillId="4" borderId="4" xfId="0" applyFont="1" applyFill="1" applyBorder="1" applyProtection="1"/>
    <xf numFmtId="41" fontId="10" fillId="4" borderId="4" xfId="4" applyNumberFormat="1" applyFont="1" applyFill="1" applyBorder="1"/>
    <xf numFmtId="0" fontId="21" fillId="4" borderId="1" xfId="0" applyFont="1" applyFill="1" applyBorder="1" applyProtection="1"/>
    <xf numFmtId="43" fontId="10" fillId="4" borderId="0" xfId="0" applyNumberFormat="1" applyFont="1" applyFill="1" applyBorder="1" applyProtection="1"/>
    <xf numFmtId="0" fontId="15" fillId="4" borderId="2" xfId="0" applyFont="1" applyFill="1" applyBorder="1" applyAlignment="1" applyProtection="1">
      <alignment horizontal="right"/>
    </xf>
    <xf numFmtId="42" fontId="15" fillId="13" borderId="2" xfId="0" applyNumberFormat="1" applyFont="1" applyFill="1" applyBorder="1"/>
    <xf numFmtId="42" fontId="15" fillId="4" borderId="0" xfId="0" applyNumberFormat="1" applyFont="1" applyFill="1"/>
    <xf numFmtId="0" fontId="10" fillId="4" borderId="0" xfId="0" applyFont="1" applyFill="1" applyProtection="1"/>
    <xf numFmtId="0" fontId="10" fillId="4" borderId="0" xfId="0" applyFont="1" applyFill="1" applyBorder="1" applyProtection="1"/>
    <xf numFmtId="0" fontId="10" fillId="0" borderId="0" xfId="0" applyFont="1" applyProtection="1"/>
    <xf numFmtId="0" fontId="20" fillId="4" borderId="0" xfId="0" applyFont="1" applyFill="1" applyProtection="1"/>
    <xf numFmtId="0" fontId="13" fillId="4" borderId="0" xfId="0" applyFont="1" applyFill="1" applyProtection="1"/>
    <xf numFmtId="42" fontId="10" fillId="4" borderId="0" xfId="0" applyNumberFormat="1" applyFont="1" applyFill="1"/>
    <xf numFmtId="0" fontId="15" fillId="4" borderId="3" xfId="0" applyFont="1" applyFill="1" applyBorder="1" applyAlignment="1" applyProtection="1">
      <alignment horizontal="right"/>
    </xf>
    <xf numFmtId="42" fontId="15" fillId="13" borderId="3" xfId="0" applyNumberFormat="1" applyFont="1" applyFill="1" applyBorder="1"/>
    <xf numFmtId="168" fontId="15" fillId="4" borderId="0" xfId="0" applyNumberFormat="1" applyFont="1" applyFill="1" applyBorder="1" applyProtection="1"/>
    <xf numFmtId="168" fontId="10" fillId="4" borderId="0" xfId="0" applyNumberFormat="1" applyFont="1" applyFill="1" applyBorder="1" applyProtection="1"/>
    <xf numFmtId="0" fontId="22" fillId="0" borderId="0" xfId="0" applyFont="1" applyFill="1" applyBorder="1" applyAlignment="1">
      <alignment horizontal="centerContinuous"/>
    </xf>
    <xf numFmtId="0" fontId="23" fillId="4" borderId="0" xfId="0" applyFont="1" applyFill="1" applyBorder="1" applyAlignment="1">
      <alignment horizontal="centerContinuous"/>
    </xf>
    <xf numFmtId="49" fontId="15" fillId="4" borderId="0" xfId="0" applyNumberFormat="1" applyFont="1" applyFill="1" applyAlignment="1">
      <alignment horizontal="center"/>
    </xf>
    <xf numFmtId="0" fontId="15" fillId="0" borderId="0" xfId="0" applyFont="1"/>
    <xf numFmtId="0" fontId="15" fillId="13" borderId="0" xfId="0" applyFont="1" applyFill="1"/>
    <xf numFmtId="42" fontId="10" fillId="0" borderId="0" xfId="0" applyNumberFormat="1" applyFont="1"/>
    <xf numFmtId="0" fontId="10" fillId="13" borderId="4" xfId="0" applyFont="1" applyFill="1" applyBorder="1"/>
    <xf numFmtId="0" fontId="10" fillId="0" borderId="0" xfId="0" applyFont="1" applyFill="1" applyBorder="1" applyProtection="1"/>
    <xf numFmtId="0" fontId="10" fillId="0" borderId="0" xfId="0" applyFont="1" applyBorder="1" applyProtection="1"/>
    <xf numFmtId="0" fontId="10" fillId="15" borderId="0" xfId="0" applyFont="1" applyFill="1"/>
    <xf numFmtId="0" fontId="11" fillId="7" borderId="5" xfId="0" applyFont="1" applyFill="1" applyBorder="1" applyAlignment="1">
      <alignment horizontal="centerContinuous"/>
    </xf>
    <xf numFmtId="0" fontId="11" fillId="7" borderId="1" xfId="0" applyFont="1" applyFill="1" applyBorder="1" applyAlignment="1">
      <alignment horizontal="centerContinuous"/>
    </xf>
    <xf numFmtId="0" fontId="12" fillId="7" borderId="1" xfId="0" applyFont="1" applyFill="1" applyBorder="1" applyAlignment="1">
      <alignment horizontal="centerContinuous"/>
    </xf>
    <xf numFmtId="0" fontId="12" fillId="7" borderId="6" xfId="0" applyFont="1" applyFill="1" applyBorder="1" applyAlignment="1">
      <alignment horizontal="centerContinuous"/>
    </xf>
    <xf numFmtId="0" fontId="15" fillId="4" borderId="4" xfId="0" applyFont="1" applyFill="1" applyBorder="1" applyAlignment="1">
      <alignment horizontal="center"/>
    </xf>
    <xf numFmtId="0" fontId="15" fillId="13" borderId="0" xfId="0" applyFont="1" applyFill="1" applyBorder="1" applyAlignment="1">
      <alignment horizontal="center"/>
    </xf>
    <xf numFmtId="2" fontId="10" fillId="12" borderId="4" xfId="0" applyNumberFormat="1" applyFont="1" applyFill="1" applyBorder="1" applyProtection="1">
      <protection locked="0"/>
    </xf>
    <xf numFmtId="2" fontId="10" fillId="4" borderId="0" xfId="0" applyNumberFormat="1" applyFont="1" applyFill="1"/>
    <xf numFmtId="0" fontId="15" fillId="14" borderId="0" xfId="0" applyFont="1" applyFill="1"/>
    <xf numFmtId="0" fontId="10" fillId="14" borderId="0" xfId="0" applyFont="1" applyFill="1"/>
    <xf numFmtId="2" fontId="10" fillId="14" borderId="0" xfId="0" applyNumberFormat="1" applyFont="1" applyFill="1"/>
    <xf numFmtId="2" fontId="10" fillId="14" borderId="4" xfId="0" applyNumberFormat="1" applyFont="1" applyFill="1" applyBorder="1" applyProtection="1">
      <protection locked="0"/>
    </xf>
    <xf numFmtId="2" fontId="10" fillId="13" borderId="0" xfId="0" applyNumberFormat="1" applyFont="1" applyFill="1"/>
    <xf numFmtId="0" fontId="10" fillId="0" borderId="0" xfId="0" applyFont="1" applyFill="1"/>
    <xf numFmtId="2" fontId="10" fillId="12" borderId="1" xfId="0" applyNumberFormat="1" applyFont="1" applyFill="1" applyBorder="1" applyProtection="1">
      <protection locked="0"/>
    </xf>
    <xf numFmtId="175" fontId="10" fillId="12" borderId="1" xfId="0" applyNumberFormat="1" applyFont="1" applyFill="1" applyBorder="1" applyProtection="1">
      <protection locked="0"/>
    </xf>
    <xf numFmtId="2" fontId="10" fillId="15" borderId="1" xfId="0" applyNumberFormat="1" applyFont="1" applyFill="1" applyBorder="1" applyProtection="1">
      <protection locked="0"/>
    </xf>
    <xf numFmtId="43" fontId="10" fillId="14" borderId="0" xfId="1" applyFont="1" applyFill="1" applyBorder="1" applyProtection="1"/>
    <xf numFmtId="168" fontId="15" fillId="4" borderId="1" xfId="4" applyNumberFormat="1" applyFont="1" applyFill="1" applyBorder="1"/>
    <xf numFmtId="0" fontId="10" fillId="10" borderId="0" xfId="0" applyFont="1" applyFill="1"/>
    <xf numFmtId="49" fontId="10" fillId="4" borderId="0" xfId="0" applyNumberFormat="1" applyFont="1" applyFill="1" applyProtection="1"/>
    <xf numFmtId="43" fontId="10" fillId="4" borderId="0" xfId="0" applyNumberFormat="1" applyFont="1" applyFill="1" applyProtection="1"/>
    <xf numFmtId="0" fontId="10" fillId="0" borderId="0" xfId="0" applyFont="1" applyFill="1" applyProtection="1"/>
    <xf numFmtId="10" fontId="10" fillId="0" borderId="0" xfId="7" applyNumberFormat="1" applyFont="1" applyFill="1" applyProtection="1"/>
    <xf numFmtId="43" fontId="10" fillId="0" borderId="0" xfId="1" applyFont="1" applyFill="1" applyBorder="1" applyProtection="1"/>
    <xf numFmtId="0" fontId="10" fillId="5" borderId="0" xfId="0" applyFont="1" applyFill="1" applyProtection="1"/>
    <xf numFmtId="0" fontId="10" fillId="0" borderId="0" xfId="0" applyFont="1" applyFill="1" applyAlignment="1" applyProtection="1">
      <alignment horizontal="center"/>
    </xf>
    <xf numFmtId="0" fontId="10" fillId="8" borderId="0" xfId="0" applyFont="1" applyFill="1" applyProtection="1"/>
    <xf numFmtId="43" fontId="10" fillId="0" borderId="0" xfId="1" applyFont="1" applyFill="1" applyProtection="1"/>
    <xf numFmtId="0" fontId="10" fillId="0" borderId="0" xfId="0" applyFont="1" applyAlignment="1" applyProtection="1">
      <alignment horizontal="center"/>
    </xf>
    <xf numFmtId="49" fontId="12" fillId="4" borderId="0" xfId="0" applyNumberFormat="1" applyFont="1" applyFill="1" applyAlignment="1" applyProtection="1">
      <alignment horizontal="centerContinuous"/>
    </xf>
    <xf numFmtId="0" fontId="12" fillId="4" borderId="0" xfId="0" applyFont="1" applyFill="1" applyBorder="1" applyAlignment="1" applyProtection="1">
      <alignment horizontal="centerContinuous"/>
    </xf>
    <xf numFmtId="43" fontId="10" fillId="4" borderId="0" xfId="0" applyNumberFormat="1" applyFont="1" applyFill="1" applyAlignment="1" applyProtection="1">
      <alignment horizontal="centerContinuous"/>
    </xf>
    <xf numFmtId="0" fontId="10" fillId="4" borderId="0" xfId="0" applyFont="1" applyFill="1" applyAlignment="1" applyProtection="1">
      <alignment horizontal="centerContinuous"/>
    </xf>
    <xf numFmtId="0" fontId="9" fillId="0" borderId="0" xfId="0" applyFont="1" applyFill="1" applyProtection="1"/>
    <xf numFmtId="10" fontId="10" fillId="0" borderId="0" xfId="7" applyNumberFormat="1" applyFont="1" applyFill="1" applyBorder="1" applyProtection="1"/>
    <xf numFmtId="43" fontId="10" fillId="0" borderId="0" xfId="1" quotePrefix="1" applyFont="1" applyFill="1" applyBorder="1" applyAlignment="1" applyProtection="1">
      <alignment horizontal="center"/>
    </xf>
    <xf numFmtId="41" fontId="10" fillId="11" borderId="0" xfId="0" applyNumberFormat="1" applyFont="1" applyFill="1" applyProtection="1"/>
    <xf numFmtId="49" fontId="9" fillId="4" borderId="0" xfId="0" applyNumberFormat="1" applyFont="1" applyFill="1" applyAlignment="1" applyProtection="1">
      <alignment horizontal="centerContinuous"/>
    </xf>
    <xf numFmtId="0" fontId="9" fillId="4" borderId="0" xfId="0" applyFont="1" applyFill="1" applyBorder="1" applyAlignment="1" applyProtection="1">
      <alignment horizontal="centerContinuous"/>
    </xf>
    <xf numFmtId="43" fontId="9" fillId="4" borderId="0" xfId="0" applyNumberFormat="1" applyFont="1" applyFill="1" applyAlignment="1" applyProtection="1">
      <alignment horizontal="centerContinuous"/>
    </xf>
    <xf numFmtId="0" fontId="12" fillId="0" borderId="0" xfId="0" applyFont="1" applyFill="1" applyProtection="1"/>
    <xf numFmtId="0" fontId="10" fillId="11" borderId="0" xfId="0" applyFont="1" applyFill="1" applyProtection="1"/>
    <xf numFmtId="0" fontId="9" fillId="5" borderId="0" xfId="0" applyFont="1" applyFill="1" applyProtection="1"/>
    <xf numFmtId="0" fontId="9" fillId="8" borderId="0" xfId="0" applyFont="1" applyFill="1" applyProtection="1"/>
    <xf numFmtId="43" fontId="9" fillId="0" borderId="0" xfId="1" applyFont="1" applyFill="1" applyProtection="1"/>
    <xf numFmtId="0" fontId="9" fillId="0" borderId="0" xfId="0" applyFont="1" applyFill="1" applyAlignment="1" applyProtection="1">
      <alignment horizontal="center"/>
    </xf>
    <xf numFmtId="0" fontId="9" fillId="0" borderId="0" xfId="0" applyFont="1" applyFill="1" applyBorder="1" applyProtection="1"/>
    <xf numFmtId="0" fontId="12" fillId="4" borderId="0" xfId="0" applyNumberFormat="1" applyFont="1" applyFill="1" applyAlignment="1" applyProtection="1">
      <alignment horizontal="centerContinuous"/>
    </xf>
    <xf numFmtId="43" fontId="12" fillId="4" borderId="0" xfId="0" applyNumberFormat="1" applyFont="1" applyFill="1" applyAlignment="1" applyProtection="1">
      <alignment horizontal="centerContinuous"/>
    </xf>
    <xf numFmtId="0" fontId="12" fillId="4" borderId="0" xfId="0" applyFont="1" applyFill="1" applyAlignment="1" applyProtection="1">
      <alignment horizontal="centerContinuous"/>
    </xf>
    <xf numFmtId="0" fontId="10" fillId="0" borderId="0" xfId="0" quotePrefix="1" applyFont="1" applyFill="1" applyAlignment="1" applyProtection="1">
      <alignment horizontal="center"/>
    </xf>
    <xf numFmtId="0" fontId="12" fillId="5" borderId="0" xfId="0" applyFont="1" applyFill="1" applyProtection="1"/>
    <xf numFmtId="0" fontId="12" fillId="0" borderId="0" xfId="0" applyFont="1" applyFill="1" applyAlignment="1" applyProtection="1">
      <alignment horizontal="center"/>
    </xf>
    <xf numFmtId="0" fontId="12" fillId="8" borderId="0" xfId="0" applyFont="1" applyFill="1" applyProtection="1"/>
    <xf numFmtId="43" fontId="12" fillId="0" borderId="0" xfId="1" applyFont="1" applyFill="1" applyProtection="1"/>
    <xf numFmtId="0" fontId="12" fillId="0" borderId="0" xfId="0" applyFont="1" applyFill="1" applyAlignment="1" applyProtection="1">
      <alignment horizontal="left"/>
    </xf>
    <xf numFmtId="0" fontId="12" fillId="0" borderId="0" xfId="0" applyFont="1" applyFill="1" applyBorder="1" applyProtection="1"/>
    <xf numFmtId="49" fontId="10" fillId="4" borderId="0" xfId="0" applyNumberFormat="1" applyFont="1" applyFill="1" applyAlignment="1" applyProtection="1">
      <alignment horizontal="centerContinuous"/>
    </xf>
    <xf numFmtId="0" fontId="10" fillId="4" borderId="0" xfId="0" applyFont="1" applyFill="1" applyBorder="1" applyAlignment="1" applyProtection="1">
      <alignment horizontal="centerContinuous"/>
    </xf>
    <xf numFmtId="10" fontId="10" fillId="0" borderId="0" xfId="0" applyNumberFormat="1" applyFont="1" applyFill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 wrapText="1"/>
    </xf>
    <xf numFmtId="0" fontId="10" fillId="0" borderId="4" xfId="0" applyFont="1" applyFill="1" applyBorder="1" applyAlignment="1" applyProtection="1">
      <alignment horizontal="center"/>
    </xf>
    <xf numFmtId="49" fontId="10" fillId="4" borderId="14" xfId="0" applyNumberFormat="1" applyFont="1" applyFill="1" applyBorder="1" applyAlignment="1" applyProtection="1">
      <alignment horizontal="centerContinuous"/>
    </xf>
    <xf numFmtId="0" fontId="10" fillId="4" borderId="15" xfId="0" applyFont="1" applyFill="1" applyBorder="1" applyAlignment="1" applyProtection="1">
      <alignment horizontal="centerContinuous"/>
    </xf>
    <xf numFmtId="0" fontId="15" fillId="0" borderId="0" xfId="0" applyFont="1" applyFill="1" applyBorder="1" applyAlignment="1" applyProtection="1">
      <alignment horizontal="center"/>
    </xf>
    <xf numFmtId="49" fontId="9" fillId="4" borderId="16" xfId="0" applyNumberFormat="1" applyFont="1" applyFill="1" applyBorder="1" applyProtection="1"/>
    <xf numFmtId="0" fontId="9" fillId="4" borderId="17" xfId="0" applyNumberFormat="1" applyFont="1" applyFill="1" applyBorder="1" applyAlignment="1" applyProtection="1">
      <alignment shrinkToFit="1"/>
    </xf>
    <xf numFmtId="0" fontId="15" fillId="0" borderId="4" xfId="0" applyFont="1" applyFill="1" applyBorder="1" applyAlignment="1" applyProtection="1">
      <alignment horizontal="center" wrapText="1"/>
    </xf>
    <xf numFmtId="43" fontId="15" fillId="0" borderId="4" xfId="1" applyFont="1" applyFill="1" applyBorder="1" applyAlignment="1" applyProtection="1">
      <alignment horizontal="center"/>
    </xf>
    <xf numFmtId="0" fontId="15" fillId="0" borderId="4" xfId="0" applyFont="1" applyFill="1" applyBorder="1" applyAlignment="1" applyProtection="1">
      <alignment horizontal="center"/>
    </xf>
    <xf numFmtId="49" fontId="24" fillId="4" borderId="18" xfId="1" applyNumberFormat="1" applyFont="1" applyFill="1" applyBorder="1" applyProtection="1"/>
    <xf numFmtId="43" fontId="10" fillId="4" borderId="19" xfId="1" applyNumberFormat="1" applyFont="1" applyFill="1" applyBorder="1" applyProtection="1"/>
    <xf numFmtId="43" fontId="10" fillId="0" borderId="19" xfId="1" applyNumberFormat="1" applyFont="1" applyFill="1" applyBorder="1" applyProtection="1"/>
    <xf numFmtId="164" fontId="10" fillId="4" borderId="19" xfId="1" applyNumberFormat="1" applyFont="1" applyFill="1" applyBorder="1" applyProtection="1"/>
    <xf numFmtId="164" fontId="10" fillId="4" borderId="4" xfId="1" applyNumberFormat="1" applyFont="1" applyFill="1" applyBorder="1" applyProtection="1"/>
    <xf numFmtId="41" fontId="10" fillId="4" borderId="20" xfId="0" applyNumberFormat="1" applyFont="1" applyFill="1" applyBorder="1" applyProtection="1"/>
    <xf numFmtId="49" fontId="10" fillId="4" borderId="21" xfId="1" applyNumberFormat="1" applyFont="1" applyFill="1" applyBorder="1" applyProtection="1"/>
    <xf numFmtId="43" fontId="10" fillId="4" borderId="22" xfId="1" applyNumberFormat="1" applyFont="1" applyFill="1" applyBorder="1" applyProtection="1"/>
    <xf numFmtId="43" fontId="10" fillId="0" borderId="23" xfId="1" applyNumberFormat="1" applyFont="1" applyFill="1" applyBorder="1" applyProtection="1">
      <protection locked="0"/>
    </xf>
    <xf numFmtId="43" fontId="10" fillId="4" borderId="23" xfId="1" applyNumberFormat="1" applyFont="1" applyFill="1" applyBorder="1" applyProtection="1"/>
    <xf numFmtId="164" fontId="10" fillId="4" borderId="23" xfId="1" applyNumberFormat="1" applyFont="1" applyFill="1" applyBorder="1" applyProtection="1"/>
    <xf numFmtId="41" fontId="10" fillId="4" borderId="24" xfId="1" applyNumberFormat="1" applyFont="1" applyFill="1" applyBorder="1" applyProtection="1"/>
    <xf numFmtId="164" fontId="10" fillId="0" borderId="0" xfId="0" applyNumberFormat="1" applyFont="1" applyFill="1" applyProtection="1"/>
    <xf numFmtId="41" fontId="10" fillId="0" borderId="0" xfId="0" applyNumberFormat="1" applyFont="1" applyFill="1" applyProtection="1"/>
    <xf numFmtId="43" fontId="10" fillId="0" borderId="0" xfId="0" applyNumberFormat="1" applyFont="1" applyFill="1" applyProtection="1"/>
    <xf numFmtId="0" fontId="10" fillId="0" borderId="0" xfId="0" applyFont="1" applyFill="1" applyAlignment="1" applyProtection="1">
      <alignment horizontal="left"/>
    </xf>
    <xf numFmtId="0" fontId="10" fillId="7" borderId="25" xfId="0" applyFont="1" applyFill="1" applyBorder="1" applyAlignment="1" applyProtection="1">
      <alignment horizontal="left"/>
    </xf>
    <xf numFmtId="43" fontId="10" fillId="3" borderId="25" xfId="1" applyFont="1" applyFill="1" applyBorder="1" applyProtection="1"/>
    <xf numFmtId="43" fontId="16" fillId="0" borderId="0" xfId="0" applyNumberFormat="1" applyFont="1" applyFill="1" applyProtection="1"/>
    <xf numFmtId="49" fontId="10" fillId="4" borderId="26" xfId="1" applyNumberFormat="1" applyFont="1" applyFill="1" applyBorder="1" applyProtection="1"/>
    <xf numFmtId="43" fontId="10" fillId="4" borderId="27" xfId="1" applyNumberFormat="1" applyFont="1" applyFill="1" applyBorder="1" applyProtection="1"/>
    <xf numFmtId="43" fontId="10" fillId="0" borderId="28" xfId="1" applyNumberFormat="1" applyFont="1" applyFill="1" applyBorder="1" applyProtection="1">
      <protection locked="0"/>
    </xf>
    <xf numFmtId="43" fontId="10" fillId="4" borderId="28" xfId="1" applyNumberFormat="1" applyFont="1" applyFill="1" applyBorder="1" applyProtection="1"/>
    <xf numFmtId="164" fontId="10" fillId="4" borderId="28" xfId="1" applyNumberFormat="1" applyFont="1" applyFill="1" applyBorder="1" applyProtection="1"/>
    <xf numFmtId="41" fontId="10" fillId="4" borderId="29" xfId="1" applyNumberFormat="1" applyFont="1" applyFill="1" applyBorder="1" applyProtection="1"/>
    <xf numFmtId="49" fontId="10" fillId="4" borderId="26" xfId="0" applyNumberFormat="1" applyFont="1" applyFill="1" applyBorder="1" applyProtection="1"/>
    <xf numFmtId="43" fontId="10" fillId="4" borderId="27" xfId="0" applyNumberFormat="1" applyFont="1" applyFill="1" applyBorder="1" applyProtection="1"/>
    <xf numFmtId="43" fontId="10" fillId="0" borderId="28" xfId="0" applyNumberFormat="1" applyFont="1" applyFill="1" applyBorder="1" applyProtection="1">
      <protection locked="0"/>
    </xf>
    <xf numFmtId="43" fontId="10" fillId="4" borderId="28" xfId="0" applyNumberFormat="1" applyFont="1" applyFill="1" applyBorder="1" applyProtection="1"/>
    <xf numFmtId="43" fontId="10" fillId="0" borderId="28" xfId="0" applyNumberFormat="1" applyFont="1" applyFill="1" applyBorder="1" applyProtection="1"/>
    <xf numFmtId="164" fontId="10" fillId="0" borderId="28" xfId="1" applyNumberFormat="1" applyFont="1" applyFill="1" applyBorder="1" applyProtection="1"/>
    <xf numFmtId="43" fontId="10" fillId="0" borderId="28" xfId="1" applyNumberFormat="1" applyFont="1" applyFill="1" applyBorder="1" applyProtection="1"/>
    <xf numFmtId="0" fontId="10" fillId="3" borderId="25" xfId="0" applyFont="1" applyFill="1" applyBorder="1" applyAlignment="1" applyProtection="1">
      <alignment horizontal="center"/>
    </xf>
    <xf numFmtId="164" fontId="10" fillId="3" borderId="25" xfId="1" applyNumberFormat="1" applyFont="1" applyFill="1" applyBorder="1" applyProtection="1"/>
    <xf numFmtId="49" fontId="10" fillId="10" borderId="26" xfId="0" applyNumberFormat="1" applyFont="1" applyFill="1" applyBorder="1" applyProtection="1"/>
    <xf numFmtId="43" fontId="10" fillId="10" borderId="27" xfId="0" applyNumberFormat="1" applyFont="1" applyFill="1" applyBorder="1" applyProtection="1"/>
    <xf numFmtId="43" fontId="10" fillId="10" borderId="28" xfId="0" applyNumberFormat="1" applyFont="1" applyFill="1" applyBorder="1" applyProtection="1">
      <protection locked="0"/>
    </xf>
    <xf numFmtId="43" fontId="10" fillId="10" borderId="28" xfId="0" applyNumberFormat="1" applyFont="1" applyFill="1" applyBorder="1" applyProtection="1"/>
    <xf numFmtId="164" fontId="10" fillId="10" borderId="28" xfId="1" applyNumberFormat="1" applyFont="1" applyFill="1" applyBorder="1" applyProtection="1"/>
    <xf numFmtId="43" fontId="10" fillId="10" borderId="28" xfId="1" applyNumberFormat="1" applyFont="1" applyFill="1" applyBorder="1" applyProtection="1"/>
    <xf numFmtId="41" fontId="10" fillId="10" borderId="29" xfId="1" applyNumberFormat="1" applyFont="1" applyFill="1" applyBorder="1" applyProtection="1"/>
    <xf numFmtId="0" fontId="10" fillId="16" borderId="25" xfId="0" applyFont="1" applyFill="1" applyBorder="1" applyAlignment="1" applyProtection="1">
      <alignment horizontal="left"/>
    </xf>
    <xf numFmtId="0" fontId="10" fillId="3" borderId="25" xfId="0" applyFont="1" applyFill="1" applyBorder="1" applyProtection="1"/>
    <xf numFmtId="164" fontId="10" fillId="3" borderId="25" xfId="0" applyNumberFormat="1" applyFont="1" applyFill="1" applyBorder="1" applyProtection="1"/>
    <xf numFmtId="43" fontId="10" fillId="0" borderId="30" xfId="1" applyFont="1" applyFill="1" applyBorder="1" applyProtection="1"/>
    <xf numFmtId="49" fontId="10" fillId="0" borderId="31" xfId="0" applyNumberFormat="1" applyFont="1" applyFill="1" applyBorder="1" applyProtection="1"/>
    <xf numFmtId="43" fontId="10" fillId="13" borderId="32" xfId="0" applyNumberFormat="1" applyFont="1" applyFill="1" applyBorder="1" applyProtection="1"/>
    <xf numFmtId="43" fontId="10" fillId="0" borderId="33" xfId="0" applyNumberFormat="1" applyFont="1" applyFill="1" applyBorder="1" applyProtection="1">
      <protection locked="0"/>
    </xf>
    <xf numFmtId="43" fontId="10" fillId="0" borderId="33" xfId="0" applyNumberFormat="1" applyFont="1" applyFill="1" applyBorder="1" applyProtection="1"/>
    <xf numFmtId="164" fontId="10" fillId="0" borderId="33" xfId="1" applyNumberFormat="1" applyFont="1" applyFill="1" applyBorder="1" applyProtection="1"/>
    <xf numFmtId="41" fontId="10" fillId="0" borderId="34" xfId="1" applyNumberFormat="1" applyFont="1" applyFill="1" applyBorder="1" applyProtection="1"/>
    <xf numFmtId="49" fontId="10" fillId="4" borderId="35" xfId="0" applyNumberFormat="1" applyFont="1" applyFill="1" applyBorder="1" applyProtection="1"/>
    <xf numFmtId="43" fontId="10" fillId="4" borderId="36" xfId="0" applyNumberFormat="1" applyFont="1" applyFill="1" applyBorder="1" applyProtection="1">
      <protection locked="0"/>
    </xf>
    <xf numFmtId="43" fontId="10" fillId="0" borderId="37" xfId="0" applyNumberFormat="1" applyFont="1" applyFill="1" applyBorder="1" applyProtection="1">
      <protection locked="0"/>
    </xf>
    <xf numFmtId="43" fontId="10" fillId="0" borderId="37" xfId="0" applyNumberFormat="1" applyFont="1" applyFill="1" applyBorder="1" applyProtection="1"/>
    <xf numFmtId="164" fontId="10" fillId="0" borderId="37" xfId="1" applyNumberFormat="1" applyFont="1" applyFill="1" applyBorder="1" applyProtection="1"/>
    <xf numFmtId="43" fontId="10" fillId="0" borderId="33" xfId="1" applyNumberFormat="1" applyFont="1" applyFill="1" applyBorder="1" applyProtection="1"/>
    <xf numFmtId="41" fontId="10" fillId="0" borderId="38" xfId="1" applyNumberFormat="1" applyFont="1" applyFill="1" applyBorder="1" applyProtection="1"/>
    <xf numFmtId="43" fontId="10" fillId="0" borderId="4" xfId="1" applyFont="1" applyFill="1" applyBorder="1" applyProtection="1"/>
    <xf numFmtId="0" fontId="10" fillId="8" borderId="0" xfId="0" applyFont="1" applyFill="1" applyBorder="1" applyProtection="1"/>
    <xf numFmtId="49" fontId="15" fillId="4" borderId="39" xfId="0" applyNumberFormat="1" applyFont="1" applyFill="1" applyBorder="1" applyAlignment="1" applyProtection="1"/>
    <xf numFmtId="0" fontId="15" fillId="4" borderId="40" xfId="0" applyFont="1" applyFill="1" applyBorder="1" applyAlignment="1" applyProtection="1"/>
    <xf numFmtId="0" fontId="15" fillId="0" borderId="40" xfId="0" applyFont="1" applyFill="1" applyBorder="1" applyAlignment="1" applyProtection="1"/>
    <xf numFmtId="43" fontId="15" fillId="4" borderId="40" xfId="0" applyNumberFormat="1" applyFont="1" applyFill="1" applyBorder="1" applyAlignment="1" applyProtection="1"/>
    <xf numFmtId="164" fontId="24" fillId="4" borderId="41" xfId="1" applyNumberFormat="1" applyFont="1" applyFill="1" applyBorder="1" applyAlignment="1" applyProtection="1">
      <alignment horizontal="right"/>
    </xf>
    <xf numFmtId="164" fontId="24" fillId="4" borderId="42" xfId="1" applyNumberFormat="1" applyFont="1" applyFill="1" applyBorder="1" applyAlignment="1" applyProtection="1">
      <alignment horizontal="right"/>
    </xf>
    <xf numFmtId="164" fontId="24" fillId="4" borderId="39" xfId="1" applyNumberFormat="1" applyFont="1" applyFill="1" applyBorder="1" applyAlignment="1" applyProtection="1">
      <alignment horizontal="right"/>
    </xf>
    <xf numFmtId="41" fontId="10" fillId="4" borderId="41" xfId="0" applyNumberFormat="1" applyFont="1" applyFill="1" applyBorder="1" applyProtection="1"/>
    <xf numFmtId="43" fontId="10" fillId="15" borderId="0" xfId="0" applyNumberFormat="1" applyFont="1" applyFill="1" applyProtection="1"/>
    <xf numFmtId="43" fontId="10" fillId="0" borderId="2" xfId="0" applyNumberFormat="1" applyFont="1" applyFill="1" applyBorder="1" applyProtection="1"/>
    <xf numFmtId="43" fontId="16" fillId="15" borderId="12" xfId="0" applyNumberFormat="1" applyFont="1" applyFill="1" applyBorder="1" applyProtection="1"/>
    <xf numFmtId="49" fontId="24" fillId="4" borderId="43" xfId="0" applyNumberFormat="1" applyFont="1" applyFill="1" applyBorder="1" applyProtection="1"/>
    <xf numFmtId="0" fontId="15" fillId="4" borderId="44" xfId="0" applyFont="1" applyFill="1" applyBorder="1" applyProtection="1"/>
    <xf numFmtId="0" fontId="15" fillId="0" borderId="44" xfId="0" applyFont="1" applyFill="1" applyBorder="1" applyProtection="1"/>
    <xf numFmtId="43" fontId="15" fillId="4" borderId="44" xfId="0" applyNumberFormat="1" applyFont="1" applyFill="1" applyBorder="1" applyAlignment="1" applyProtection="1">
      <alignment horizontal="centerContinuous"/>
    </xf>
    <xf numFmtId="164" fontId="15" fillId="4" borderId="44" xfId="1" applyNumberFormat="1" applyFont="1" applyFill="1" applyBorder="1" applyAlignment="1" applyProtection="1">
      <alignment horizontal="centerContinuous" wrapText="1"/>
    </xf>
    <xf numFmtId="41" fontId="15" fillId="4" borderId="45" xfId="0" applyNumberFormat="1" applyFont="1" applyFill="1" applyBorder="1" applyAlignment="1" applyProtection="1">
      <alignment horizontal="centerContinuous"/>
    </xf>
    <xf numFmtId="49" fontId="10" fillId="4" borderId="21" xfId="0" applyNumberFormat="1" applyFont="1" applyFill="1" applyBorder="1" applyProtection="1"/>
    <xf numFmtId="0" fontId="10" fillId="4" borderId="46" xfId="0" applyFont="1" applyFill="1" applyBorder="1" applyProtection="1"/>
    <xf numFmtId="164" fontId="10" fillId="4" borderId="47" xfId="1" applyNumberFormat="1" applyFont="1" applyFill="1" applyBorder="1" applyProtection="1"/>
    <xf numFmtId="49" fontId="20" fillId="8" borderId="0" xfId="0" applyNumberFormat="1" applyFont="1" applyFill="1" applyBorder="1" applyProtection="1"/>
    <xf numFmtId="49" fontId="20" fillId="0" borderId="0" xfId="0" applyNumberFormat="1" applyFont="1" applyFill="1" applyBorder="1" applyProtection="1"/>
    <xf numFmtId="0" fontId="10" fillId="4" borderId="48" xfId="0" applyFont="1" applyFill="1" applyBorder="1" applyProtection="1"/>
    <xf numFmtId="164" fontId="10" fillId="4" borderId="49" xfId="1" applyNumberFormat="1" applyFont="1" applyFill="1" applyBorder="1" applyProtection="1"/>
    <xf numFmtId="0" fontId="10" fillId="8" borderId="0" xfId="0" applyFont="1" applyFill="1" applyBorder="1"/>
    <xf numFmtId="0" fontId="10" fillId="0" borderId="0" xfId="0" applyFont="1" applyFill="1" applyBorder="1"/>
    <xf numFmtId="43" fontId="10" fillId="3" borderId="28" xfId="0" applyNumberFormat="1" applyFont="1" applyFill="1" applyBorder="1" applyProtection="1">
      <protection locked="0"/>
    </xf>
    <xf numFmtId="164" fontId="10" fillId="0" borderId="49" xfId="1" applyNumberFormat="1" applyFont="1" applyFill="1" applyBorder="1" applyProtection="1"/>
    <xf numFmtId="43" fontId="10" fillId="12" borderId="0" xfId="0" applyNumberFormat="1" applyFont="1" applyFill="1" applyProtection="1"/>
    <xf numFmtId="49" fontId="10" fillId="0" borderId="26" xfId="0" applyNumberFormat="1" applyFont="1" applyFill="1" applyBorder="1" applyProtection="1"/>
    <xf numFmtId="0" fontId="10" fillId="13" borderId="48" xfId="0" applyFont="1" applyFill="1" applyBorder="1" applyProtection="1"/>
    <xf numFmtId="43" fontId="10" fillId="12" borderId="28" xfId="0" applyNumberFormat="1" applyFont="1" applyFill="1" applyBorder="1" applyProtection="1">
      <protection locked="0"/>
    </xf>
    <xf numFmtId="41" fontId="10" fillId="0" borderId="29" xfId="1" applyNumberFormat="1" applyFont="1" applyFill="1" applyBorder="1" applyProtection="1"/>
    <xf numFmtId="0" fontId="10" fillId="12" borderId="0" xfId="0" applyFont="1" applyFill="1" applyProtection="1"/>
    <xf numFmtId="41" fontId="10" fillId="12" borderId="0" xfId="0" applyNumberFormat="1" applyFont="1" applyFill="1" applyProtection="1"/>
    <xf numFmtId="43" fontId="10" fillId="12" borderId="0" xfId="1" applyFont="1" applyFill="1" applyBorder="1" applyProtection="1"/>
    <xf numFmtId="43" fontId="10" fillId="12" borderId="0" xfId="1" applyFont="1" applyFill="1" applyProtection="1"/>
    <xf numFmtId="0" fontId="10" fillId="12" borderId="0" xfId="0" applyFont="1" applyFill="1" applyAlignment="1" applyProtection="1">
      <alignment horizontal="center"/>
    </xf>
    <xf numFmtId="43" fontId="10" fillId="0" borderId="0" xfId="1" applyNumberFormat="1" applyFont="1" applyFill="1" applyBorder="1" applyProtection="1"/>
    <xf numFmtId="0" fontId="10" fillId="0" borderId="25" xfId="0" applyFont="1" applyFill="1" applyBorder="1" applyAlignment="1" applyProtection="1">
      <alignment horizontal="left"/>
    </xf>
    <xf numFmtId="43" fontId="10" fillId="0" borderId="25" xfId="1" applyFont="1" applyFill="1" applyBorder="1" applyProtection="1"/>
    <xf numFmtId="43" fontId="10" fillId="17" borderId="28" xfId="1" applyNumberFormat="1" applyFont="1" applyFill="1" applyBorder="1" applyProtection="1">
      <protection locked="0"/>
    </xf>
    <xf numFmtId="43" fontId="10" fillId="17" borderId="0" xfId="0" applyNumberFormat="1" applyFont="1" applyFill="1" applyProtection="1"/>
    <xf numFmtId="0" fontId="10" fillId="4" borderId="48" xfId="0" applyFont="1" applyFill="1" applyBorder="1" applyProtection="1">
      <protection locked="0"/>
    </xf>
    <xf numFmtId="43" fontId="10" fillId="8" borderId="0" xfId="1" applyNumberFormat="1" applyFont="1" applyFill="1" applyBorder="1" applyProtection="1"/>
    <xf numFmtId="0" fontId="10" fillId="4" borderId="50" xfId="0" applyFont="1" applyFill="1" applyBorder="1" applyProtection="1">
      <protection locked="0"/>
    </xf>
    <xf numFmtId="164" fontId="10" fillId="0" borderId="51" xfId="1" applyNumberFormat="1" applyFont="1" applyFill="1" applyBorder="1" applyProtection="1"/>
    <xf numFmtId="43" fontId="10" fillId="0" borderId="37" xfId="1" applyNumberFormat="1" applyFont="1" applyFill="1" applyBorder="1" applyProtection="1"/>
    <xf numFmtId="49" fontId="15" fillId="4" borderId="39" xfId="0" applyNumberFormat="1" applyFont="1" applyFill="1" applyBorder="1" applyProtection="1"/>
    <xf numFmtId="0" fontId="15" fillId="4" borderId="40" xfId="0" applyFont="1" applyFill="1" applyBorder="1" applyProtection="1"/>
    <xf numFmtId="0" fontId="15" fillId="0" borderId="40" xfId="0" applyFont="1" applyFill="1" applyBorder="1" applyProtection="1"/>
    <xf numFmtId="43" fontId="10" fillId="4" borderId="40" xfId="0" applyNumberFormat="1" applyFont="1" applyFill="1" applyBorder="1" applyProtection="1"/>
    <xf numFmtId="164" fontId="24" fillId="4" borderId="52" xfId="1" applyNumberFormat="1" applyFont="1" applyFill="1" applyBorder="1" applyAlignment="1" applyProtection="1">
      <alignment horizontal="right"/>
    </xf>
    <xf numFmtId="0" fontId="10" fillId="16" borderId="0" xfId="0" applyFont="1" applyFill="1" applyBorder="1" applyAlignment="1" applyProtection="1">
      <alignment horizontal="left"/>
    </xf>
    <xf numFmtId="43" fontId="10" fillId="3" borderId="0" xfId="1" applyFont="1" applyFill="1" applyBorder="1" applyProtection="1"/>
    <xf numFmtId="43" fontId="15" fillId="4" borderId="45" xfId="0" applyNumberFormat="1" applyFont="1" applyFill="1" applyBorder="1" applyAlignment="1" applyProtection="1">
      <alignment horizontal="centerContinuous"/>
    </xf>
    <xf numFmtId="43" fontId="15" fillId="0" borderId="2" xfId="0" applyNumberFormat="1" applyFont="1" applyFill="1" applyBorder="1" applyProtection="1"/>
    <xf numFmtId="43" fontId="16" fillId="0" borderId="2" xfId="0" applyNumberFormat="1" applyFont="1" applyFill="1" applyBorder="1" applyProtection="1"/>
    <xf numFmtId="0" fontId="10" fillId="4" borderId="53" xfId="0" applyFont="1" applyFill="1" applyBorder="1" applyProtection="1"/>
    <xf numFmtId="43" fontId="10" fillId="6" borderId="28" xfId="1" applyNumberFormat="1" applyFont="1" applyFill="1" applyBorder="1" applyProtection="1"/>
    <xf numFmtId="43" fontId="10" fillId="3" borderId="28" xfId="1" applyNumberFormat="1" applyFont="1" applyFill="1" applyBorder="1" applyProtection="1">
      <protection locked="0"/>
    </xf>
    <xf numFmtId="43" fontId="16" fillId="15" borderId="0" xfId="0" applyNumberFormat="1" applyFont="1" applyFill="1" applyProtection="1"/>
    <xf numFmtId="0" fontId="10" fillId="4" borderId="50" xfId="1" applyNumberFormat="1" applyFont="1" applyFill="1" applyBorder="1" applyProtection="1">
      <protection locked="0"/>
    </xf>
    <xf numFmtId="43" fontId="10" fillId="0" borderId="37" xfId="1" applyNumberFormat="1" applyFont="1" applyFill="1" applyBorder="1" applyProtection="1">
      <protection locked="0"/>
    </xf>
    <xf numFmtId="0" fontId="15" fillId="4" borderId="54" xfId="0" applyFont="1" applyFill="1" applyBorder="1" applyProtection="1"/>
    <xf numFmtId="0" fontId="15" fillId="0" borderId="54" xfId="0" applyFont="1" applyFill="1" applyBorder="1" applyProtection="1"/>
    <xf numFmtId="43" fontId="10" fillId="4" borderId="54" xfId="0" applyNumberFormat="1" applyFont="1" applyFill="1" applyBorder="1" applyProtection="1"/>
    <xf numFmtId="164" fontId="24" fillId="4" borderId="55" xfId="1" applyNumberFormat="1" applyFont="1" applyFill="1" applyBorder="1" applyAlignment="1" applyProtection="1">
      <alignment horizontal="right"/>
    </xf>
    <xf numFmtId="0" fontId="10" fillId="4" borderId="56" xfId="0" applyFont="1" applyFill="1" applyBorder="1" applyProtection="1"/>
    <xf numFmtId="0" fontId="10" fillId="13" borderId="56" xfId="0" applyFont="1" applyFill="1" applyBorder="1" applyProtection="1"/>
    <xf numFmtId="0" fontId="10" fillId="6" borderId="25" xfId="0" applyFont="1" applyFill="1" applyBorder="1" applyAlignment="1" applyProtection="1">
      <alignment horizontal="left"/>
    </xf>
    <xf numFmtId="167" fontId="10" fillId="0" borderId="28" xfId="0" applyNumberFormat="1" applyFont="1" applyFill="1" applyBorder="1" applyProtection="1">
      <protection locked="0"/>
    </xf>
    <xf numFmtId="49" fontId="24" fillId="4" borderId="39" xfId="0" applyNumberFormat="1" applyFont="1" applyFill="1" applyBorder="1" applyProtection="1"/>
    <xf numFmtId="43" fontId="15" fillId="4" borderId="40" xfId="0" applyNumberFormat="1" applyFont="1" applyFill="1" applyBorder="1" applyAlignment="1" applyProtection="1">
      <alignment horizontal="centerContinuous"/>
    </xf>
    <xf numFmtId="164" fontId="15" fillId="4" borderId="40" xfId="1" applyNumberFormat="1" applyFont="1" applyFill="1" applyBorder="1" applyAlignment="1" applyProtection="1">
      <alignment horizontal="centerContinuous" wrapText="1"/>
    </xf>
    <xf numFmtId="43" fontId="15" fillId="4" borderId="41" xfId="0" applyNumberFormat="1" applyFont="1" applyFill="1" applyBorder="1" applyAlignment="1" applyProtection="1">
      <alignment horizontal="centerContinuous"/>
    </xf>
    <xf numFmtId="0" fontId="10" fillId="0" borderId="1" xfId="0" applyFont="1" applyFill="1" applyBorder="1" applyAlignment="1" applyProtection="1">
      <alignment horizontal="left"/>
    </xf>
    <xf numFmtId="43" fontId="10" fillId="0" borderId="1" xfId="1" applyFont="1" applyFill="1" applyBorder="1" applyProtection="1"/>
    <xf numFmtId="0" fontId="10" fillId="10" borderId="48" xfId="0" applyFont="1" applyFill="1" applyBorder="1" applyProtection="1"/>
    <xf numFmtId="164" fontId="10" fillId="10" borderId="49" xfId="1" applyNumberFormat="1" applyFont="1" applyFill="1" applyBorder="1" applyProtection="1"/>
    <xf numFmtId="37" fontId="10" fillId="4" borderId="49" xfId="1" applyNumberFormat="1" applyFont="1" applyFill="1" applyBorder="1" applyProtection="1"/>
    <xf numFmtId="37" fontId="10" fillId="0" borderId="28" xfId="1" applyNumberFormat="1" applyFont="1" applyFill="1" applyBorder="1" applyProtection="1"/>
    <xf numFmtId="37" fontId="10" fillId="0" borderId="49" xfId="1" applyNumberFormat="1" applyFont="1" applyFill="1" applyBorder="1" applyProtection="1"/>
    <xf numFmtId="43" fontId="10" fillId="4" borderId="40" xfId="1" applyNumberFormat="1" applyFont="1" applyFill="1" applyBorder="1" applyProtection="1"/>
    <xf numFmtId="49" fontId="24" fillId="4" borderId="57" xfId="0" applyNumberFormat="1" applyFont="1" applyFill="1" applyBorder="1" applyProtection="1"/>
    <xf numFmtId="49" fontId="10" fillId="0" borderId="21" xfId="0" applyNumberFormat="1" applyFont="1" applyFill="1" applyBorder="1" applyProtection="1"/>
    <xf numFmtId="0" fontId="10" fillId="13" borderId="53" xfId="0" applyFont="1" applyFill="1" applyBorder="1" applyProtection="1"/>
    <xf numFmtId="43" fontId="10" fillId="0" borderId="23" xfId="0" applyNumberFormat="1" applyFont="1" applyFill="1" applyBorder="1" applyProtection="1">
      <protection locked="0"/>
    </xf>
    <xf numFmtId="43" fontId="10" fillId="0" borderId="23" xfId="0" applyNumberFormat="1" applyFont="1" applyFill="1" applyBorder="1" applyProtection="1"/>
    <xf numFmtId="3" fontId="10" fillId="0" borderId="23" xfId="1" applyNumberFormat="1" applyFont="1" applyFill="1" applyBorder="1" applyAlignment="1" applyProtection="1">
      <alignment horizontal="right"/>
    </xf>
    <xf numFmtId="43" fontId="10" fillId="0" borderId="23" xfId="1" applyNumberFormat="1" applyFont="1" applyFill="1" applyBorder="1" applyProtection="1"/>
    <xf numFmtId="41" fontId="10" fillId="0" borderId="24" xfId="1" applyNumberFormat="1" applyFont="1" applyFill="1" applyBorder="1" applyProtection="1"/>
    <xf numFmtId="0" fontId="15" fillId="0" borderId="58" xfId="0" applyFont="1" applyFill="1" applyBorder="1" applyProtection="1"/>
    <xf numFmtId="3" fontId="10" fillId="0" borderId="28" xfId="1" applyNumberFormat="1" applyFont="1" applyFill="1" applyBorder="1" applyAlignment="1" applyProtection="1">
      <alignment horizontal="right"/>
    </xf>
    <xf numFmtId="3" fontId="10" fillId="0" borderId="49" xfId="1" applyNumberFormat="1" applyFont="1" applyFill="1" applyBorder="1" applyAlignment="1" applyProtection="1">
      <alignment horizontal="right"/>
    </xf>
    <xf numFmtId="3" fontId="10" fillId="0" borderId="48" xfId="0" applyNumberFormat="1" applyFont="1" applyFill="1" applyBorder="1" applyProtection="1"/>
    <xf numFmtId="3" fontId="10" fillId="0" borderId="56" xfId="0" applyNumberFormat="1" applyFont="1" applyFill="1" applyBorder="1" applyProtection="1"/>
    <xf numFmtId="0" fontId="10" fillId="0" borderId="54" xfId="0" applyFont="1" applyFill="1" applyBorder="1" applyProtection="1"/>
    <xf numFmtId="0" fontId="10" fillId="0" borderId="54" xfId="0" applyFont="1" applyFill="1" applyBorder="1" applyAlignment="1" applyProtection="1">
      <alignment horizontal="center"/>
    </xf>
    <xf numFmtId="43" fontId="15" fillId="0" borderId="2" xfId="0" applyNumberFormat="1" applyFont="1" applyBorder="1" applyProtection="1"/>
    <xf numFmtId="3" fontId="10" fillId="4" borderId="49" xfId="1" applyNumberFormat="1" applyFont="1" applyFill="1" applyBorder="1" applyAlignment="1" applyProtection="1">
      <alignment horizontal="right"/>
    </xf>
    <xf numFmtId="3" fontId="10" fillId="4" borderId="51" xfId="1" applyNumberFormat="1" applyFont="1" applyFill="1" applyBorder="1" applyAlignment="1" applyProtection="1">
      <alignment horizontal="right"/>
    </xf>
    <xf numFmtId="49" fontId="15" fillId="4" borderId="59" xfId="0" applyNumberFormat="1" applyFont="1" applyFill="1" applyBorder="1" applyProtection="1"/>
    <xf numFmtId="0" fontId="15" fillId="4" borderId="60" xfId="0" applyFont="1" applyFill="1" applyBorder="1" applyProtection="1"/>
    <xf numFmtId="43" fontId="10" fillId="4" borderId="60" xfId="0" applyNumberFormat="1" applyFont="1" applyFill="1" applyBorder="1" applyProtection="1"/>
    <xf numFmtId="164" fontId="15" fillId="4" borderId="61" xfId="1" applyNumberFormat="1" applyFont="1" applyFill="1" applyBorder="1" applyAlignment="1" applyProtection="1">
      <alignment horizontal="right"/>
    </xf>
    <xf numFmtId="164" fontId="15" fillId="4" borderId="62" xfId="1" applyNumberFormat="1" applyFont="1" applyFill="1" applyBorder="1" applyAlignment="1" applyProtection="1">
      <alignment horizontal="right"/>
    </xf>
    <xf numFmtId="164" fontId="15" fillId="4" borderId="60" xfId="1" applyNumberFormat="1" applyFont="1" applyFill="1" applyBorder="1" applyProtection="1"/>
    <xf numFmtId="164" fontId="10" fillId="4" borderId="63" xfId="1" applyNumberFormat="1" applyFont="1" applyFill="1" applyBorder="1" applyProtection="1"/>
    <xf numFmtId="41" fontId="10" fillId="0" borderId="0" xfId="1" applyNumberFormat="1" applyFont="1" applyFill="1" applyBorder="1" applyProtection="1"/>
    <xf numFmtId="49" fontId="15" fillId="4" borderId="26" xfId="0" applyNumberFormat="1" applyFont="1" applyFill="1" applyBorder="1" applyAlignment="1" applyProtection="1"/>
    <xf numFmtId="0" fontId="15" fillId="4" borderId="56" xfId="0" applyFont="1" applyFill="1" applyBorder="1" applyAlignment="1" applyProtection="1"/>
    <xf numFmtId="43" fontId="15" fillId="4" borderId="56" xfId="0" applyNumberFormat="1" applyFont="1" applyFill="1" applyBorder="1" applyAlignment="1" applyProtection="1"/>
    <xf numFmtId="164" fontId="15" fillId="4" borderId="64" xfId="1" applyNumberFormat="1" applyFont="1" applyFill="1" applyBorder="1" applyAlignment="1" applyProtection="1">
      <alignment horizontal="right"/>
    </xf>
    <xf numFmtId="164" fontId="15" fillId="4" borderId="56" xfId="1" applyNumberFormat="1" applyFont="1" applyFill="1" applyBorder="1" applyAlignment="1" applyProtection="1"/>
    <xf numFmtId="164" fontId="10" fillId="4" borderId="65" xfId="1" applyNumberFormat="1" applyFont="1" applyFill="1" applyBorder="1" applyAlignment="1" applyProtection="1"/>
    <xf numFmtId="49" fontId="15" fillId="10" borderId="26" xfId="0" applyNumberFormat="1" applyFont="1" applyFill="1" applyBorder="1" applyAlignment="1" applyProtection="1"/>
    <xf numFmtId="0" fontId="15" fillId="10" borderId="56" xfId="0" applyFont="1" applyFill="1" applyBorder="1" applyAlignment="1" applyProtection="1"/>
    <xf numFmtId="43" fontId="15" fillId="10" borderId="56" xfId="0" applyNumberFormat="1" applyFont="1" applyFill="1" applyBorder="1" applyAlignment="1" applyProtection="1"/>
    <xf numFmtId="164" fontId="15" fillId="10" borderId="64" xfId="1" applyNumberFormat="1" applyFont="1" applyFill="1" applyBorder="1" applyAlignment="1" applyProtection="1">
      <alignment horizontal="right"/>
    </xf>
    <xf numFmtId="164" fontId="15" fillId="10" borderId="66" xfId="1" applyNumberFormat="1" applyFont="1" applyFill="1" applyBorder="1" applyAlignment="1" applyProtection="1">
      <alignment horizontal="right"/>
    </xf>
    <xf numFmtId="164" fontId="15" fillId="10" borderId="56" xfId="1" applyNumberFormat="1" applyFont="1" applyFill="1" applyBorder="1" applyAlignment="1" applyProtection="1"/>
    <xf numFmtId="164" fontId="10" fillId="10" borderId="67" xfId="1" applyNumberFormat="1" applyFont="1" applyFill="1" applyBorder="1" applyAlignment="1" applyProtection="1"/>
    <xf numFmtId="49" fontId="15" fillId="4" borderId="35" xfId="0" applyNumberFormat="1" applyFont="1" applyFill="1" applyBorder="1" applyAlignment="1" applyProtection="1"/>
    <xf numFmtId="0" fontId="15" fillId="4" borderId="68" xfId="0" applyFont="1" applyFill="1" applyBorder="1" applyAlignment="1" applyProtection="1"/>
    <xf numFmtId="0" fontId="15" fillId="0" borderId="68" xfId="0" applyFont="1" applyFill="1" applyBorder="1" applyAlignment="1" applyProtection="1"/>
    <xf numFmtId="43" fontId="15" fillId="4" borderId="68" xfId="0" applyNumberFormat="1" applyFont="1" applyFill="1" applyBorder="1" applyAlignment="1" applyProtection="1"/>
    <xf numFmtId="164" fontId="11" fillId="4" borderId="38" xfId="1" applyNumberFormat="1" applyFont="1" applyFill="1" applyBorder="1" applyAlignment="1" applyProtection="1">
      <alignment horizontal="right"/>
    </xf>
    <xf numFmtId="164" fontId="11" fillId="4" borderId="42" xfId="1" applyNumberFormat="1" applyFont="1" applyFill="1" applyBorder="1" applyAlignment="1" applyProtection="1">
      <alignment horizontal="right"/>
    </xf>
    <xf numFmtId="164" fontId="15" fillId="4" borderId="68" xfId="1" applyNumberFormat="1" applyFont="1" applyFill="1" applyBorder="1" applyAlignment="1" applyProtection="1"/>
    <xf numFmtId="164" fontId="10" fillId="4" borderId="58" xfId="1" applyNumberFormat="1" applyFont="1" applyFill="1" applyBorder="1" applyAlignment="1" applyProtection="1"/>
    <xf numFmtId="164" fontId="11" fillId="4" borderId="40" xfId="1" applyNumberFormat="1" applyFont="1" applyFill="1" applyBorder="1" applyAlignment="1" applyProtection="1">
      <alignment horizontal="right"/>
    </xf>
    <xf numFmtId="41" fontId="10" fillId="4" borderId="41" xfId="1" applyNumberFormat="1" applyFont="1" applyFill="1" applyBorder="1" applyProtection="1"/>
    <xf numFmtId="49" fontId="20" fillId="4" borderId="14" xfId="0" applyNumberFormat="1" applyFont="1" applyFill="1" applyBorder="1" applyProtection="1"/>
    <xf numFmtId="0" fontId="9" fillId="4" borderId="69" xfId="0" applyFont="1" applyFill="1" applyBorder="1" applyProtection="1"/>
    <xf numFmtId="0" fontId="9" fillId="0" borderId="69" xfId="0" applyFont="1" applyFill="1" applyBorder="1" applyProtection="1"/>
    <xf numFmtId="0" fontId="20" fillId="4" borderId="69" xfId="0" applyFont="1" applyFill="1" applyBorder="1" applyAlignment="1" applyProtection="1">
      <alignment horizontal="right"/>
    </xf>
    <xf numFmtId="0" fontId="24" fillId="4" borderId="70" xfId="0" applyFont="1" applyFill="1" applyBorder="1" applyAlignment="1" applyProtection="1">
      <alignment horizontal="right"/>
    </xf>
    <xf numFmtId="49" fontId="24" fillId="0" borderId="44" xfId="0" applyNumberFormat="1" applyFont="1" applyFill="1" applyBorder="1" applyProtection="1"/>
    <xf numFmtId="43" fontId="15" fillId="13" borderId="45" xfId="0" applyNumberFormat="1" applyFont="1" applyFill="1" applyBorder="1" applyAlignment="1" applyProtection="1">
      <alignment horizontal="centerContinuous"/>
    </xf>
    <xf numFmtId="0" fontId="10" fillId="13" borderId="46" xfId="0" applyFont="1" applyFill="1" applyBorder="1" applyProtection="1"/>
    <xf numFmtId="41" fontId="10" fillId="0" borderId="23" xfId="1" applyNumberFormat="1" applyFont="1" applyFill="1" applyBorder="1" applyProtection="1"/>
    <xf numFmtId="41" fontId="10" fillId="0" borderId="47" xfId="1" applyNumberFormat="1" applyFont="1" applyFill="1" applyBorder="1" applyProtection="1"/>
    <xf numFmtId="41" fontId="10" fillId="0" borderId="28" xfId="1" applyNumberFormat="1" applyFont="1" applyFill="1" applyBorder="1" applyProtection="1"/>
    <xf numFmtId="41" fontId="10" fillId="0" borderId="49" xfId="1" applyNumberFormat="1" applyFont="1" applyFill="1" applyBorder="1" applyProtection="1"/>
    <xf numFmtId="49" fontId="10" fillId="0" borderId="35" xfId="0" applyNumberFormat="1" applyFont="1" applyFill="1" applyBorder="1" applyProtection="1"/>
    <xf numFmtId="0" fontId="10" fillId="13" borderId="50" xfId="0" applyFont="1" applyFill="1" applyBorder="1" applyProtection="1">
      <protection locked="0"/>
    </xf>
    <xf numFmtId="41" fontId="10" fillId="0" borderId="49" xfId="1" applyNumberFormat="1" applyFont="1" applyFill="1" applyBorder="1" applyAlignment="1" applyProtection="1">
      <alignment horizontal="right"/>
    </xf>
    <xf numFmtId="0" fontId="10" fillId="0" borderId="4" xfId="0" applyFont="1" applyFill="1" applyBorder="1" applyProtection="1"/>
    <xf numFmtId="49" fontId="10" fillId="10" borderId="43" xfId="0" applyNumberFormat="1" applyFont="1" applyFill="1" applyBorder="1" applyProtection="1"/>
    <xf numFmtId="0" fontId="15" fillId="10" borderId="71" xfId="0" applyFont="1" applyFill="1" applyBorder="1" applyProtection="1"/>
    <xf numFmtId="43" fontId="10" fillId="10" borderId="72" xfId="0" applyNumberFormat="1" applyFont="1" applyFill="1" applyBorder="1" applyProtection="1"/>
    <xf numFmtId="41" fontId="10" fillId="10" borderId="72" xfId="1" applyNumberFormat="1" applyFont="1" applyFill="1" applyBorder="1" applyProtection="1"/>
    <xf numFmtId="41" fontId="10" fillId="10" borderId="10" xfId="1" applyNumberFormat="1" applyFont="1" applyFill="1" applyBorder="1" applyProtection="1"/>
    <xf numFmtId="43" fontId="10" fillId="10" borderId="33" xfId="1" applyNumberFormat="1" applyFont="1" applyFill="1" applyBorder="1" applyProtection="1"/>
    <xf numFmtId="41" fontId="10" fillId="10" borderId="73" xfId="1" applyNumberFormat="1" applyFont="1" applyFill="1" applyBorder="1" applyProtection="1"/>
    <xf numFmtId="49" fontId="15" fillId="4" borderId="14" xfId="0" applyNumberFormat="1" applyFont="1" applyFill="1" applyBorder="1" applyAlignment="1" applyProtection="1"/>
    <xf numFmtId="0" fontId="15" fillId="4" borderId="69" xfId="0" applyFont="1" applyFill="1" applyBorder="1" applyAlignment="1" applyProtection="1"/>
    <xf numFmtId="0" fontId="15" fillId="0" borderId="69" xfId="0" applyFont="1" applyFill="1" applyBorder="1" applyAlignment="1" applyProtection="1"/>
    <xf numFmtId="43" fontId="15" fillId="4" borderId="69" xfId="0" applyNumberFormat="1" applyFont="1" applyFill="1" applyBorder="1" applyAlignment="1" applyProtection="1"/>
    <xf numFmtId="164" fontId="15" fillId="4" borderId="74" xfId="1" applyNumberFormat="1" applyFont="1" applyFill="1" applyBorder="1" applyAlignment="1" applyProtection="1">
      <alignment horizontal="right"/>
    </xf>
    <xf numFmtId="164" fontId="15" fillId="4" borderId="70" xfId="1" applyNumberFormat="1" applyFont="1" applyFill="1" applyBorder="1" applyAlignment="1" applyProtection="1">
      <alignment horizontal="right"/>
    </xf>
    <xf numFmtId="41" fontId="10" fillId="0" borderId="75" xfId="1" applyNumberFormat="1" applyFont="1" applyFill="1" applyBorder="1" applyProtection="1"/>
    <xf numFmtId="0" fontId="15" fillId="0" borderId="56" xfId="0" applyFont="1" applyFill="1" applyBorder="1" applyAlignment="1" applyProtection="1"/>
    <xf numFmtId="41" fontId="10" fillId="0" borderId="67" xfId="1" applyNumberFormat="1" applyFont="1" applyFill="1" applyBorder="1" applyProtection="1"/>
    <xf numFmtId="49" fontId="15" fillId="4" borderId="76" xfId="0" applyNumberFormat="1" applyFont="1" applyFill="1" applyBorder="1" applyAlignment="1" applyProtection="1"/>
    <xf numFmtId="0" fontId="15" fillId="4" borderId="54" xfId="0" applyFont="1" applyFill="1" applyBorder="1" applyAlignment="1" applyProtection="1"/>
    <xf numFmtId="0" fontId="15" fillId="0" borderId="54" xfId="0" applyFont="1" applyFill="1" applyBorder="1" applyAlignment="1" applyProtection="1"/>
    <xf numFmtId="43" fontId="15" fillId="4" borderId="54" xfId="0" applyNumberFormat="1" applyFont="1" applyFill="1" applyBorder="1" applyAlignment="1" applyProtection="1"/>
    <xf numFmtId="164" fontId="24" fillId="4" borderId="77" xfId="1" applyNumberFormat="1" applyFont="1" applyFill="1" applyBorder="1" applyAlignment="1" applyProtection="1">
      <alignment horizontal="right"/>
    </xf>
    <xf numFmtId="43" fontId="10" fillId="4" borderId="23" xfId="0" applyNumberFormat="1" applyFont="1" applyFill="1" applyBorder="1" applyProtection="1"/>
    <xf numFmtId="41" fontId="10" fillId="4" borderId="47" xfId="1" applyNumberFormat="1" applyFont="1" applyFill="1" applyBorder="1" applyProtection="1"/>
    <xf numFmtId="41" fontId="10" fillId="4" borderId="49" xfId="1" applyNumberFormat="1" applyFont="1" applyFill="1" applyBorder="1" applyProtection="1"/>
    <xf numFmtId="0" fontId="10" fillId="10" borderId="0" xfId="0" applyFont="1" applyFill="1" applyProtection="1"/>
    <xf numFmtId="0" fontId="10" fillId="10" borderId="0" xfId="0" applyFont="1" applyFill="1" applyAlignment="1" applyProtection="1">
      <alignment horizontal="center"/>
    </xf>
    <xf numFmtId="0" fontId="10" fillId="10" borderId="0" xfId="0" applyFont="1" applyFill="1" applyBorder="1" applyProtection="1"/>
    <xf numFmtId="49" fontId="24" fillId="10" borderId="44" xfId="0" applyNumberFormat="1" applyFont="1" applyFill="1" applyBorder="1" applyProtection="1"/>
    <xf numFmtId="43" fontId="15" fillId="10" borderId="45" xfId="0" applyNumberFormat="1" applyFont="1" applyFill="1" applyBorder="1" applyAlignment="1" applyProtection="1">
      <alignment horizontal="centerContinuous"/>
    </xf>
    <xf numFmtId="43" fontId="10" fillId="10" borderId="0" xfId="1" applyFont="1" applyFill="1" applyBorder="1" applyProtection="1"/>
    <xf numFmtId="0" fontId="10" fillId="10" borderId="4" xfId="0" applyFont="1" applyFill="1" applyBorder="1" applyAlignment="1" applyProtection="1">
      <alignment horizontal="center" wrapText="1"/>
    </xf>
    <xf numFmtId="0" fontId="10" fillId="10" borderId="4" xfId="0" applyFont="1" applyFill="1" applyBorder="1" applyAlignment="1" applyProtection="1">
      <alignment horizontal="center"/>
    </xf>
    <xf numFmtId="49" fontId="20" fillId="10" borderId="0" xfId="0" applyNumberFormat="1" applyFont="1" applyFill="1" applyBorder="1" applyProtection="1"/>
    <xf numFmtId="49" fontId="10" fillId="10" borderId="21" xfId="0" applyNumberFormat="1" applyFont="1" applyFill="1" applyBorder="1" applyProtection="1"/>
    <xf numFmtId="0" fontId="10" fillId="10" borderId="46" xfId="0" applyFont="1" applyFill="1" applyBorder="1" applyProtection="1"/>
    <xf numFmtId="43" fontId="10" fillId="10" borderId="23" xfId="0" applyNumberFormat="1" applyFont="1" applyFill="1" applyBorder="1" applyProtection="1">
      <protection locked="0"/>
    </xf>
    <xf numFmtId="43" fontId="10" fillId="10" borderId="23" xfId="0" applyNumberFormat="1" applyFont="1" applyFill="1" applyBorder="1" applyProtection="1"/>
    <xf numFmtId="41" fontId="10" fillId="10" borderId="23" xfId="1" applyNumberFormat="1" applyFont="1" applyFill="1" applyBorder="1" applyProtection="1"/>
    <xf numFmtId="41" fontId="10" fillId="10" borderId="47" xfId="1" applyNumberFormat="1" applyFont="1" applyFill="1" applyBorder="1" applyProtection="1"/>
    <xf numFmtId="43" fontId="10" fillId="10" borderId="23" xfId="1" applyNumberFormat="1" applyFont="1" applyFill="1" applyBorder="1" applyProtection="1"/>
    <xf numFmtId="41" fontId="10" fillId="10" borderId="24" xfId="1" applyNumberFormat="1" applyFont="1" applyFill="1" applyBorder="1" applyProtection="1"/>
    <xf numFmtId="43" fontId="10" fillId="10" borderId="28" xfId="1" applyNumberFormat="1" applyFont="1" applyFill="1" applyBorder="1" applyProtection="1">
      <protection locked="0"/>
    </xf>
    <xf numFmtId="41" fontId="10" fillId="10" borderId="28" xfId="1" applyNumberFormat="1" applyFont="1" applyFill="1" applyBorder="1" applyProtection="1"/>
    <xf numFmtId="41" fontId="10" fillId="10" borderId="49" xfId="1" applyNumberFormat="1" applyFont="1" applyFill="1" applyBorder="1" applyProtection="1"/>
    <xf numFmtId="0" fontId="10" fillId="10" borderId="48" xfId="0" applyFont="1" applyFill="1" applyBorder="1" applyProtection="1">
      <protection locked="0"/>
    </xf>
    <xf numFmtId="41" fontId="10" fillId="10" borderId="28" xfId="1" applyNumberFormat="1" applyFont="1" applyFill="1" applyBorder="1" applyAlignment="1" applyProtection="1">
      <alignment horizontal="right"/>
      <protection locked="0"/>
    </xf>
    <xf numFmtId="41" fontId="10" fillId="10" borderId="49" xfId="1" applyNumberFormat="1" applyFont="1" applyFill="1" applyBorder="1" applyAlignment="1" applyProtection="1">
      <alignment horizontal="right"/>
    </xf>
    <xf numFmtId="41" fontId="10" fillId="10" borderId="38" xfId="1" applyNumberFormat="1" applyFont="1" applyFill="1" applyBorder="1" applyProtection="1"/>
    <xf numFmtId="43" fontId="15" fillId="0" borderId="0" xfId="0" applyNumberFormat="1" applyFont="1" applyBorder="1" applyProtection="1"/>
    <xf numFmtId="49" fontId="15" fillId="10" borderId="14" xfId="0" applyNumberFormat="1" applyFont="1" applyFill="1" applyBorder="1" applyAlignment="1" applyProtection="1"/>
    <xf numFmtId="0" fontId="15" fillId="10" borderId="69" xfId="0" applyFont="1" applyFill="1" applyBorder="1" applyAlignment="1" applyProtection="1"/>
    <xf numFmtId="43" fontId="15" fillId="10" borderId="69" xfId="0" applyNumberFormat="1" applyFont="1" applyFill="1" applyBorder="1" applyAlignment="1" applyProtection="1"/>
    <xf numFmtId="164" fontId="15" fillId="10" borderId="61" xfId="1" applyNumberFormat="1" applyFont="1" applyFill="1" applyBorder="1" applyAlignment="1" applyProtection="1">
      <alignment horizontal="right"/>
    </xf>
    <xf numFmtId="164" fontId="15" fillId="10" borderId="74" xfId="1" applyNumberFormat="1" applyFont="1" applyFill="1" applyBorder="1" applyAlignment="1" applyProtection="1">
      <alignment horizontal="right"/>
    </xf>
    <xf numFmtId="164" fontId="15" fillId="10" borderId="70" xfId="1" applyNumberFormat="1" applyFont="1" applyFill="1" applyBorder="1" applyAlignment="1" applyProtection="1">
      <alignment horizontal="right"/>
    </xf>
    <xf numFmtId="41" fontId="10" fillId="10" borderId="75" xfId="1" applyNumberFormat="1" applyFont="1" applyFill="1" applyBorder="1" applyProtection="1"/>
    <xf numFmtId="164" fontId="15" fillId="10" borderId="62" xfId="1" applyNumberFormat="1" applyFont="1" applyFill="1" applyBorder="1" applyAlignment="1" applyProtection="1">
      <alignment horizontal="right"/>
    </xf>
    <xf numFmtId="41" fontId="10" fillId="10" borderId="67" xfId="1" applyNumberFormat="1" applyFont="1" applyFill="1" applyBorder="1" applyProtection="1"/>
    <xf numFmtId="49" fontId="15" fillId="10" borderId="76" xfId="0" applyNumberFormat="1" applyFont="1" applyFill="1" applyBorder="1" applyAlignment="1" applyProtection="1"/>
    <xf numFmtId="0" fontId="15" fillId="10" borderId="54" xfId="0" applyFont="1" applyFill="1" applyBorder="1" applyAlignment="1" applyProtection="1"/>
    <xf numFmtId="43" fontId="15" fillId="10" borderId="54" xfId="0" applyNumberFormat="1" applyFont="1" applyFill="1" applyBorder="1" applyAlignment="1" applyProtection="1"/>
    <xf numFmtId="164" fontId="24" fillId="10" borderId="77" xfId="1" applyNumberFormat="1" applyFont="1" applyFill="1" applyBorder="1" applyAlignment="1" applyProtection="1">
      <alignment horizontal="right"/>
    </xf>
    <xf numFmtId="164" fontId="24" fillId="10" borderId="42" xfId="1" applyNumberFormat="1" applyFont="1" applyFill="1" applyBorder="1" applyAlignment="1" applyProtection="1">
      <alignment horizontal="right"/>
    </xf>
    <xf numFmtId="164" fontId="10" fillId="10" borderId="58" xfId="1" applyNumberFormat="1" applyFont="1" applyFill="1" applyBorder="1" applyAlignment="1" applyProtection="1"/>
    <xf numFmtId="49" fontId="24" fillId="4" borderId="44" xfId="0" applyNumberFormat="1" applyFont="1" applyFill="1" applyBorder="1" applyProtection="1"/>
    <xf numFmtId="43" fontId="15" fillId="0" borderId="69" xfId="0" applyNumberFormat="1" applyFont="1" applyFill="1" applyBorder="1" applyAlignment="1" applyProtection="1"/>
    <xf numFmtId="164" fontId="15" fillId="0" borderId="61" xfId="1" applyNumberFormat="1" applyFont="1" applyFill="1" applyBorder="1" applyAlignment="1" applyProtection="1">
      <alignment horizontal="right"/>
    </xf>
    <xf numFmtId="164" fontId="15" fillId="0" borderId="74" xfId="1" applyNumberFormat="1" applyFont="1" applyFill="1" applyBorder="1" applyAlignment="1" applyProtection="1">
      <alignment horizontal="right"/>
    </xf>
    <xf numFmtId="43" fontId="15" fillId="0" borderId="56" xfId="0" applyNumberFormat="1" applyFont="1" applyFill="1" applyBorder="1" applyAlignment="1" applyProtection="1"/>
    <xf numFmtId="164" fontId="15" fillId="0" borderId="64" xfId="1" applyNumberFormat="1" applyFont="1" applyFill="1" applyBorder="1" applyAlignment="1" applyProtection="1">
      <alignment horizontal="right"/>
    </xf>
    <xf numFmtId="164" fontId="15" fillId="0" borderId="62" xfId="1" applyNumberFormat="1" applyFont="1" applyFill="1" applyBorder="1" applyAlignment="1" applyProtection="1">
      <alignment horizontal="right"/>
    </xf>
    <xf numFmtId="43" fontId="15" fillId="0" borderId="54" xfId="0" applyNumberFormat="1" applyFont="1" applyFill="1" applyBorder="1" applyAlignment="1" applyProtection="1"/>
    <xf numFmtId="164" fontId="24" fillId="0" borderId="77" xfId="1" applyNumberFormat="1" applyFont="1" applyFill="1" applyBorder="1" applyAlignment="1" applyProtection="1">
      <alignment horizontal="right"/>
    </xf>
    <xf numFmtId="164" fontId="24" fillId="0" borderId="42" xfId="1" applyNumberFormat="1" applyFont="1" applyFill="1" applyBorder="1" applyAlignment="1" applyProtection="1">
      <alignment horizontal="right"/>
    </xf>
    <xf numFmtId="49" fontId="24" fillId="0" borderId="78" xfId="0" applyNumberFormat="1" applyFont="1" applyFill="1" applyBorder="1" applyProtection="1"/>
    <xf numFmtId="0" fontId="15" fillId="13" borderId="44" xfId="0" applyFont="1" applyFill="1" applyBorder="1" applyProtection="1"/>
    <xf numFmtId="43" fontId="15" fillId="0" borderId="44" xfId="0" applyNumberFormat="1" applyFont="1" applyFill="1" applyBorder="1" applyAlignment="1" applyProtection="1">
      <alignment horizontal="centerContinuous"/>
    </xf>
    <xf numFmtId="0" fontId="10" fillId="0" borderId="0" xfId="0" applyFont="1" applyFill="1" applyBorder="1" applyAlignment="1" applyProtection="1">
      <alignment horizontal="left"/>
    </xf>
    <xf numFmtId="49" fontId="10" fillId="4" borderId="79" xfId="0" applyNumberFormat="1" applyFont="1" applyFill="1" applyBorder="1" applyProtection="1"/>
    <xf numFmtId="0" fontId="10" fillId="4" borderId="80" xfId="0" applyFont="1" applyFill="1" applyBorder="1" applyProtection="1"/>
    <xf numFmtId="43" fontId="10" fillId="6" borderId="81" xfId="0" applyNumberFormat="1" applyFont="1" applyFill="1" applyBorder="1" applyProtection="1"/>
    <xf numFmtId="43" fontId="10" fillId="4" borderId="81" xfId="0" applyNumberFormat="1" applyFont="1" applyFill="1" applyBorder="1" applyProtection="1"/>
    <xf numFmtId="41" fontId="10" fillId="4" borderId="82" xfId="1" applyNumberFormat="1" applyFont="1" applyFill="1" applyBorder="1" applyProtection="1"/>
    <xf numFmtId="49" fontId="15" fillId="10" borderId="83" xfId="0" applyNumberFormat="1" applyFont="1" applyFill="1" applyBorder="1" applyProtection="1"/>
    <xf numFmtId="0" fontId="15" fillId="10" borderId="11" xfId="0" applyFont="1" applyFill="1" applyBorder="1" applyProtection="1"/>
    <xf numFmtId="43" fontId="10" fillId="10" borderId="84" xfId="0" applyNumberFormat="1" applyFont="1" applyFill="1" applyBorder="1" applyProtection="1"/>
    <xf numFmtId="41" fontId="10" fillId="10" borderId="84" xfId="1" applyNumberFormat="1" applyFont="1" applyFill="1" applyBorder="1" applyProtection="1"/>
    <xf numFmtId="41" fontId="10" fillId="10" borderId="51" xfId="1" applyNumberFormat="1" applyFont="1" applyFill="1" applyBorder="1" applyProtection="1"/>
    <xf numFmtId="43" fontId="10" fillId="10" borderId="37" xfId="1" applyNumberFormat="1" applyFont="1" applyFill="1" applyBorder="1" applyProtection="1"/>
    <xf numFmtId="49" fontId="15" fillId="4" borderId="43" xfId="0" applyNumberFormat="1" applyFont="1" applyFill="1" applyBorder="1" applyAlignment="1" applyProtection="1"/>
    <xf numFmtId="0" fontId="15" fillId="4" borderId="4" xfId="0" applyFont="1" applyFill="1" applyBorder="1" applyAlignment="1" applyProtection="1"/>
    <xf numFmtId="0" fontId="15" fillId="0" borderId="4" xfId="0" applyFont="1" applyFill="1" applyBorder="1" applyAlignment="1" applyProtection="1"/>
    <xf numFmtId="43" fontId="15" fillId="4" borderId="4" xfId="0" applyNumberFormat="1" applyFont="1" applyFill="1" applyBorder="1" applyAlignment="1" applyProtection="1"/>
    <xf numFmtId="164" fontId="24" fillId="4" borderId="62" xfId="1" applyNumberFormat="1" applyFont="1" applyFill="1" applyBorder="1" applyAlignment="1" applyProtection="1">
      <alignment horizontal="right"/>
    </xf>
    <xf numFmtId="49" fontId="24" fillId="10" borderId="78" xfId="0" applyNumberFormat="1" applyFont="1" applyFill="1" applyBorder="1" applyProtection="1"/>
    <xf numFmtId="0" fontId="15" fillId="10" borderId="44" xfId="0" applyFont="1" applyFill="1" applyBorder="1" applyProtection="1"/>
    <xf numFmtId="43" fontId="15" fillId="10" borderId="44" xfId="0" applyNumberFormat="1" applyFont="1" applyFill="1" applyBorder="1" applyAlignment="1" applyProtection="1">
      <alignment horizontal="centerContinuous"/>
    </xf>
    <xf numFmtId="164" fontId="15" fillId="10" borderId="44" xfId="1" applyNumberFormat="1" applyFont="1" applyFill="1" applyBorder="1" applyAlignment="1" applyProtection="1">
      <alignment horizontal="centerContinuous" wrapText="1"/>
    </xf>
    <xf numFmtId="41" fontId="10" fillId="10" borderId="82" xfId="1" applyNumberFormat="1" applyFont="1" applyFill="1" applyBorder="1" applyProtection="1"/>
    <xf numFmtId="49" fontId="15" fillId="10" borderId="31" xfId="0" applyNumberFormat="1" applyFont="1" applyFill="1" applyBorder="1" applyProtection="1"/>
    <xf numFmtId="0" fontId="15" fillId="10" borderId="85" xfId="0" applyFont="1" applyFill="1" applyBorder="1" applyProtection="1"/>
    <xf numFmtId="43" fontId="10" fillId="10" borderId="86" xfId="0" applyNumberFormat="1" applyFont="1" applyFill="1" applyBorder="1" applyProtection="1"/>
    <xf numFmtId="41" fontId="10" fillId="10" borderId="86" xfId="1" applyNumberFormat="1" applyFont="1" applyFill="1" applyBorder="1" applyProtection="1"/>
    <xf numFmtId="49" fontId="25" fillId="10" borderId="14" xfId="0" applyNumberFormat="1" applyFont="1" applyFill="1" applyBorder="1" applyAlignment="1" applyProtection="1">
      <alignment horizontal="right"/>
    </xf>
    <xf numFmtId="0" fontId="25" fillId="10" borderId="69" xfId="0" applyFont="1" applyFill="1" applyBorder="1" applyAlignment="1" applyProtection="1">
      <alignment horizontal="right"/>
    </xf>
    <xf numFmtId="43" fontId="15" fillId="13" borderId="44" xfId="0" applyNumberFormat="1" applyFont="1" applyFill="1" applyBorder="1" applyAlignment="1" applyProtection="1">
      <alignment horizontal="centerContinuous"/>
    </xf>
    <xf numFmtId="164" fontId="15" fillId="13" borderId="44" xfId="1" applyNumberFormat="1" applyFont="1" applyFill="1" applyBorder="1" applyAlignment="1" applyProtection="1">
      <alignment horizontal="centerContinuous" wrapText="1"/>
    </xf>
    <xf numFmtId="164" fontId="15" fillId="0" borderId="44" xfId="1" applyNumberFormat="1" applyFont="1" applyFill="1" applyBorder="1" applyAlignment="1" applyProtection="1">
      <alignment horizontal="centerContinuous" wrapText="1"/>
    </xf>
    <xf numFmtId="43" fontId="15" fillId="0" borderId="45" xfId="0" applyNumberFormat="1" applyFont="1" applyFill="1" applyBorder="1" applyAlignment="1" applyProtection="1">
      <alignment horizontal="centerContinuous"/>
    </xf>
    <xf numFmtId="43" fontId="10" fillId="0" borderId="81" xfId="0" applyNumberFormat="1" applyFont="1" applyFill="1" applyBorder="1" applyProtection="1">
      <protection locked="0"/>
    </xf>
    <xf numFmtId="49" fontId="25" fillId="4" borderId="14" xfId="0" applyNumberFormat="1" applyFont="1" applyFill="1" applyBorder="1" applyAlignment="1" applyProtection="1">
      <alignment horizontal="right"/>
    </xf>
    <xf numFmtId="0" fontId="25" fillId="4" borderId="69" xfId="0" applyFont="1" applyFill="1" applyBorder="1" applyAlignment="1" applyProtection="1">
      <alignment horizontal="right"/>
    </xf>
    <xf numFmtId="0" fontId="25" fillId="0" borderId="69" xfId="0" applyFont="1" applyFill="1" applyBorder="1" applyAlignment="1" applyProtection="1">
      <alignment horizontal="right"/>
    </xf>
    <xf numFmtId="43" fontId="10" fillId="6" borderId="23" xfId="0" applyNumberFormat="1" applyFont="1" applyFill="1" applyBorder="1" applyProtection="1"/>
    <xf numFmtId="0" fontId="10" fillId="4" borderId="50" xfId="0" applyFont="1" applyFill="1" applyBorder="1" applyProtection="1"/>
    <xf numFmtId="43" fontId="15" fillId="0" borderId="0" xfId="0" applyNumberFormat="1" applyFont="1" applyFill="1" applyBorder="1" applyProtection="1"/>
    <xf numFmtId="43" fontId="16" fillId="0" borderId="0" xfId="0" applyNumberFormat="1" applyFont="1" applyFill="1" applyBorder="1" applyProtection="1"/>
    <xf numFmtId="0" fontId="10" fillId="0" borderId="25" xfId="0" applyFont="1" applyFill="1" applyBorder="1" applyProtection="1"/>
    <xf numFmtId="164" fontId="10" fillId="0" borderId="25" xfId="0" applyNumberFormat="1" applyFont="1" applyFill="1" applyBorder="1" applyProtection="1"/>
    <xf numFmtId="164" fontId="10" fillId="0" borderId="0" xfId="0" applyNumberFormat="1" applyFont="1" applyFill="1" applyBorder="1" applyProtection="1"/>
    <xf numFmtId="43" fontId="10" fillId="0" borderId="0" xfId="0" applyNumberFormat="1" applyFont="1" applyFill="1" applyBorder="1" applyProtection="1"/>
    <xf numFmtId="49" fontId="10" fillId="14" borderId="26" xfId="0" applyNumberFormat="1" applyFont="1" applyFill="1" applyBorder="1" applyProtection="1"/>
    <xf numFmtId="0" fontId="10" fillId="14" borderId="48" xfId="0" applyFont="1" applyFill="1" applyBorder="1" applyProtection="1"/>
    <xf numFmtId="43" fontId="10" fillId="14" borderId="28" xfId="0" applyNumberFormat="1" applyFont="1" applyFill="1" applyBorder="1" applyProtection="1">
      <protection locked="0"/>
    </xf>
    <xf numFmtId="43" fontId="10" fillId="14" borderId="28" xfId="0" applyNumberFormat="1" applyFont="1" applyFill="1" applyBorder="1" applyProtection="1"/>
    <xf numFmtId="164" fontId="10" fillId="14" borderId="28" xfId="1" applyNumberFormat="1" applyFont="1" applyFill="1" applyBorder="1" applyProtection="1"/>
    <xf numFmtId="43" fontId="10" fillId="14" borderId="28" xfId="1" applyNumberFormat="1" applyFont="1" applyFill="1" applyBorder="1" applyProtection="1"/>
    <xf numFmtId="164" fontId="10" fillId="0" borderId="28" xfId="1" applyNumberFormat="1" applyFont="1" applyFill="1" applyBorder="1" applyProtection="1">
      <protection locked="0"/>
    </xf>
    <xf numFmtId="49" fontId="10" fillId="4" borderId="14" xfId="0" applyNumberFormat="1" applyFont="1" applyFill="1" applyBorder="1" applyProtection="1"/>
    <xf numFmtId="0" fontId="10" fillId="4" borderId="69" xfId="0" applyFont="1" applyFill="1" applyBorder="1" applyProtection="1"/>
    <xf numFmtId="43" fontId="10" fillId="4" borderId="69" xfId="1" applyNumberFormat="1" applyFont="1" applyFill="1" applyBorder="1" applyProtection="1"/>
    <xf numFmtId="41" fontId="10" fillId="0" borderId="87" xfId="1" applyNumberFormat="1" applyFont="1" applyFill="1" applyBorder="1" applyProtection="1"/>
    <xf numFmtId="164" fontId="24" fillId="4" borderId="88" xfId="1" applyNumberFormat="1" applyFont="1" applyFill="1" applyBorder="1" applyAlignment="1" applyProtection="1">
      <alignment horizontal="right"/>
    </xf>
    <xf numFmtId="43" fontId="10" fillId="3" borderId="37" xfId="0" applyNumberFormat="1" applyFont="1" applyFill="1" applyBorder="1" applyProtection="1">
      <protection locked="0"/>
    </xf>
    <xf numFmtId="41" fontId="10" fillId="10" borderId="89" xfId="1" applyNumberFormat="1" applyFont="1" applyFill="1" applyBorder="1" applyProtection="1"/>
    <xf numFmtId="43" fontId="10" fillId="10" borderId="90" xfId="1" applyNumberFormat="1" applyFont="1" applyFill="1" applyBorder="1" applyProtection="1"/>
    <xf numFmtId="43" fontId="15" fillId="0" borderId="4" xfId="0" applyNumberFormat="1" applyFont="1" applyFill="1" applyBorder="1" applyAlignment="1" applyProtection="1"/>
    <xf numFmtId="164" fontId="24" fillId="0" borderId="62" xfId="1" applyNumberFormat="1" applyFont="1" applyFill="1" applyBorder="1" applyAlignment="1" applyProtection="1">
      <alignment horizontal="right"/>
    </xf>
    <xf numFmtId="164" fontId="10" fillId="0" borderId="47" xfId="1" applyNumberFormat="1" applyFont="1" applyFill="1" applyBorder="1" applyProtection="1"/>
    <xf numFmtId="49" fontId="10" fillId="4" borderId="91" xfId="0" applyNumberFormat="1" applyFont="1" applyFill="1" applyBorder="1" applyProtection="1"/>
    <xf numFmtId="0" fontId="10" fillId="4" borderId="71" xfId="0" applyFont="1" applyFill="1" applyBorder="1" applyProtection="1"/>
    <xf numFmtId="43" fontId="10" fillId="3" borderId="72" xfId="1" applyNumberFormat="1" applyFont="1" applyFill="1" applyBorder="1" applyProtection="1">
      <protection locked="0"/>
    </xf>
    <xf numFmtId="43" fontId="10" fillId="0" borderId="72" xfId="1" applyNumberFormat="1" applyFont="1" applyFill="1" applyBorder="1" applyProtection="1"/>
    <xf numFmtId="164" fontId="10" fillId="0" borderId="72" xfId="1" applyNumberFormat="1" applyFont="1" applyFill="1" applyBorder="1" applyProtection="1"/>
    <xf numFmtId="164" fontId="10" fillId="0" borderId="92" xfId="1" applyNumberFormat="1" applyFont="1" applyFill="1" applyBorder="1" applyProtection="1"/>
    <xf numFmtId="41" fontId="10" fillId="0" borderId="93" xfId="1" applyNumberFormat="1" applyFont="1" applyFill="1" applyBorder="1" applyProtection="1"/>
    <xf numFmtId="43" fontId="10" fillId="17" borderId="37" xfId="1" applyNumberFormat="1" applyFont="1" applyFill="1" applyBorder="1" applyProtection="1">
      <protection locked="0"/>
    </xf>
    <xf numFmtId="41" fontId="10" fillId="0" borderId="51" xfId="1" applyNumberFormat="1" applyFont="1" applyFill="1" applyBorder="1" applyProtection="1"/>
    <xf numFmtId="49" fontId="10" fillId="10" borderId="91" xfId="0" applyNumberFormat="1" applyFont="1" applyFill="1" applyBorder="1" applyProtection="1"/>
    <xf numFmtId="0" fontId="10" fillId="10" borderId="71" xfId="0" applyFont="1" applyFill="1" applyBorder="1" applyProtection="1"/>
    <xf numFmtId="43" fontId="10" fillId="10" borderId="72" xfId="0" applyNumberFormat="1" applyFont="1" applyFill="1" applyBorder="1" applyProtection="1">
      <protection locked="0"/>
    </xf>
    <xf numFmtId="41" fontId="10" fillId="10" borderId="92" xfId="1" applyNumberFormat="1" applyFont="1" applyFill="1" applyBorder="1" applyProtection="1"/>
    <xf numFmtId="43" fontId="10" fillId="10" borderId="72" xfId="1" applyNumberFormat="1" applyFont="1" applyFill="1" applyBorder="1" applyProtection="1"/>
    <xf numFmtId="41" fontId="10" fillId="10" borderId="93" xfId="1" applyNumberFormat="1" applyFont="1" applyFill="1" applyBorder="1" applyProtection="1"/>
    <xf numFmtId="43" fontId="10" fillId="10" borderId="86" xfId="1" applyNumberFormat="1" applyFont="1" applyFill="1" applyBorder="1" applyProtection="1"/>
    <xf numFmtId="49" fontId="24" fillId="4" borderId="78" xfId="0" applyNumberFormat="1" applyFont="1" applyFill="1" applyBorder="1" applyProtection="1"/>
    <xf numFmtId="43" fontId="10" fillId="6" borderId="81" xfId="1" applyNumberFormat="1" applyFont="1" applyFill="1" applyBorder="1" applyProtection="1"/>
    <xf numFmtId="43" fontId="10" fillId="4" borderId="81" xfId="1" applyNumberFormat="1" applyFont="1" applyFill="1" applyBorder="1" applyProtection="1"/>
    <xf numFmtId="41" fontId="10" fillId="0" borderId="82" xfId="1" applyNumberFormat="1" applyFont="1" applyFill="1" applyBorder="1" applyProtection="1"/>
    <xf numFmtId="0" fontId="10" fillId="0" borderId="46" xfId="0" applyFont="1" applyFill="1" applyBorder="1" applyProtection="1"/>
    <xf numFmtId="49" fontId="10" fillId="4" borderId="76" xfId="0" applyNumberFormat="1" applyFont="1" applyFill="1" applyBorder="1" applyProtection="1"/>
    <xf numFmtId="0" fontId="10" fillId="0" borderId="94" xfId="0" applyFont="1" applyFill="1" applyBorder="1" applyProtection="1"/>
    <xf numFmtId="43" fontId="10" fillId="0" borderId="90" xfId="0" applyNumberFormat="1" applyFont="1" applyFill="1" applyBorder="1" applyProtection="1">
      <protection locked="0"/>
    </xf>
    <xf numFmtId="43" fontId="10" fillId="4" borderId="90" xfId="0" applyNumberFormat="1" applyFont="1" applyFill="1" applyBorder="1" applyProtection="1"/>
    <xf numFmtId="164" fontId="10" fillId="4" borderId="89" xfId="1" applyNumberFormat="1" applyFont="1" applyFill="1" applyBorder="1" applyProtection="1"/>
    <xf numFmtId="43" fontId="10" fillId="4" borderId="90" xfId="1" applyNumberFormat="1" applyFont="1" applyFill="1" applyBorder="1" applyProtection="1"/>
    <xf numFmtId="41" fontId="10" fillId="0" borderId="55" xfId="1" applyNumberFormat="1" applyFont="1" applyFill="1" applyBorder="1" applyProtection="1"/>
    <xf numFmtId="49" fontId="10" fillId="18" borderId="91" xfId="0" applyNumberFormat="1" applyFont="1" applyFill="1" applyBorder="1" applyProtection="1"/>
    <xf numFmtId="0" fontId="10" fillId="18" borderId="71" xfId="0" applyFont="1" applyFill="1" applyBorder="1" applyProtection="1"/>
    <xf numFmtId="43" fontId="10" fillId="18" borderId="72" xfId="1" applyNumberFormat="1" applyFont="1" applyFill="1" applyBorder="1" applyProtection="1"/>
    <xf numFmtId="164" fontId="10" fillId="18" borderId="92" xfId="1" applyNumberFormat="1" applyFont="1" applyFill="1" applyBorder="1" applyProtection="1"/>
    <xf numFmtId="43" fontId="10" fillId="18" borderId="28" xfId="1" applyNumberFormat="1" applyFont="1" applyFill="1" applyBorder="1" applyProtection="1"/>
    <xf numFmtId="41" fontId="10" fillId="18" borderId="93" xfId="1" applyNumberFormat="1" applyFont="1" applyFill="1" applyBorder="1" applyProtection="1"/>
    <xf numFmtId="49" fontId="10" fillId="18" borderId="26" xfId="0" applyNumberFormat="1" applyFont="1" applyFill="1" applyBorder="1" applyProtection="1"/>
    <xf numFmtId="0" fontId="10" fillId="18" borderId="48" xfId="0" applyFont="1" applyFill="1" applyBorder="1" applyProtection="1"/>
    <xf numFmtId="41" fontId="10" fillId="18" borderId="49" xfId="1" applyNumberFormat="1" applyFont="1" applyFill="1" applyBorder="1" applyProtection="1"/>
    <xf numFmtId="41" fontId="10" fillId="18" borderId="29" xfId="1" applyNumberFormat="1" applyFont="1" applyFill="1" applyBorder="1" applyProtection="1"/>
    <xf numFmtId="43" fontId="10" fillId="6" borderId="37" xfId="1" applyNumberFormat="1" applyFont="1" applyFill="1" applyBorder="1" applyProtection="1"/>
    <xf numFmtId="43" fontId="10" fillId="0" borderId="81" xfId="0" applyNumberFormat="1" applyFont="1" applyFill="1" applyBorder="1" applyProtection="1"/>
    <xf numFmtId="43" fontId="10" fillId="18" borderId="28" xfId="0" applyNumberFormat="1" applyFont="1" applyFill="1" applyBorder="1" applyProtection="1"/>
    <xf numFmtId="164" fontId="10" fillId="18" borderId="49" xfId="1" applyNumberFormat="1" applyFont="1" applyFill="1" applyBorder="1" applyProtection="1"/>
    <xf numFmtId="0" fontId="10" fillId="18" borderId="48" xfId="0" applyFont="1" applyFill="1" applyBorder="1" applyProtection="1">
      <protection locked="0"/>
    </xf>
    <xf numFmtId="41" fontId="10" fillId="18" borderId="49" xfId="1" applyNumberFormat="1" applyFont="1" applyFill="1" applyBorder="1" applyAlignment="1" applyProtection="1">
      <alignment horizontal="right"/>
    </xf>
    <xf numFmtId="41" fontId="10" fillId="10" borderId="95" xfId="1" applyNumberFormat="1" applyFont="1" applyFill="1" applyBorder="1" applyProtection="1"/>
    <xf numFmtId="0" fontId="10" fillId="0" borderId="62" xfId="0" applyFont="1" applyFill="1" applyBorder="1" applyProtection="1"/>
    <xf numFmtId="0" fontId="15" fillId="0" borderId="0" xfId="0" applyFont="1" applyFill="1" applyBorder="1" applyProtection="1"/>
    <xf numFmtId="43" fontId="15" fillId="10" borderId="0" xfId="0" applyNumberFormat="1" applyFont="1" applyFill="1" applyBorder="1" applyProtection="1"/>
    <xf numFmtId="0" fontId="15" fillId="13" borderId="56" xfId="0" applyFont="1" applyFill="1" applyBorder="1" applyAlignment="1" applyProtection="1"/>
    <xf numFmtId="0" fontId="10" fillId="10" borderId="25" xfId="0" applyFont="1" applyFill="1" applyBorder="1" applyAlignment="1" applyProtection="1">
      <alignment horizontal="left"/>
    </xf>
    <xf numFmtId="43" fontId="10" fillId="10" borderId="25" xfId="1" applyFont="1" applyFill="1" applyBorder="1" applyProtection="1"/>
    <xf numFmtId="43" fontId="10" fillId="10" borderId="0" xfId="1" applyNumberFormat="1" applyFont="1" applyFill="1" applyBorder="1" applyProtection="1"/>
    <xf numFmtId="0" fontId="10" fillId="10" borderId="0" xfId="0" applyFont="1" applyFill="1" applyAlignment="1" applyProtection="1">
      <alignment horizontal="left"/>
    </xf>
    <xf numFmtId="164" fontId="10" fillId="10" borderId="0" xfId="0" applyNumberFormat="1" applyFont="1" applyFill="1" applyProtection="1"/>
    <xf numFmtId="41" fontId="10" fillId="10" borderId="0" xfId="0" applyNumberFormat="1" applyFont="1" applyFill="1" applyProtection="1"/>
    <xf numFmtId="43" fontId="10" fillId="10" borderId="0" xfId="0" applyNumberFormat="1" applyFont="1" applyFill="1" applyProtection="1"/>
    <xf numFmtId="43" fontId="10" fillId="10" borderId="0" xfId="1" applyFont="1" applyFill="1" applyProtection="1"/>
    <xf numFmtId="0" fontId="10" fillId="10" borderId="25" xfId="0" applyFont="1" applyFill="1" applyBorder="1" applyAlignment="1" applyProtection="1">
      <alignment horizontal="center"/>
    </xf>
    <xf numFmtId="164" fontId="10" fillId="10" borderId="25" xfId="1" applyNumberFormat="1" applyFont="1" applyFill="1" applyBorder="1" applyProtection="1"/>
    <xf numFmtId="43" fontId="15" fillId="10" borderId="2" xfId="0" applyNumberFormat="1" applyFont="1" applyFill="1" applyBorder="1" applyProtection="1"/>
    <xf numFmtId="43" fontId="16" fillId="10" borderId="2" xfId="0" applyNumberFormat="1" applyFont="1" applyFill="1" applyBorder="1" applyProtection="1"/>
    <xf numFmtId="43" fontId="10" fillId="10" borderId="2" xfId="0" applyNumberFormat="1" applyFont="1" applyFill="1" applyBorder="1" applyProtection="1"/>
    <xf numFmtId="0" fontId="10" fillId="10" borderId="25" xfId="0" applyFont="1" applyFill="1" applyBorder="1" applyProtection="1"/>
    <xf numFmtId="164" fontId="10" fillId="10" borderId="25" xfId="0" applyNumberFormat="1" applyFont="1" applyFill="1" applyBorder="1" applyProtection="1"/>
    <xf numFmtId="43" fontId="10" fillId="10" borderId="30" xfId="1" applyFont="1" applyFill="1" applyBorder="1" applyProtection="1"/>
    <xf numFmtId="164" fontId="10" fillId="10" borderId="0" xfId="0" applyNumberFormat="1" applyFont="1" applyFill="1" applyBorder="1" applyProtection="1"/>
    <xf numFmtId="0" fontId="10" fillId="7" borderId="0" xfId="0" applyFont="1" applyFill="1" applyBorder="1" applyAlignment="1" applyProtection="1">
      <alignment horizontal="left"/>
    </xf>
    <xf numFmtId="0" fontId="10" fillId="3" borderId="0" xfId="0" applyFont="1" applyFill="1" applyBorder="1" applyProtection="1"/>
    <xf numFmtId="164" fontId="10" fillId="3" borderId="0" xfId="0" applyNumberFormat="1" applyFont="1" applyFill="1" applyBorder="1" applyProtection="1"/>
    <xf numFmtId="0" fontId="10" fillId="10" borderId="0" xfId="0" applyFont="1" applyFill="1" applyBorder="1" applyAlignment="1" applyProtection="1">
      <alignment horizontal="center"/>
    </xf>
    <xf numFmtId="0" fontId="10" fillId="10" borderId="62" xfId="0" applyFont="1" applyFill="1" applyBorder="1" applyProtection="1"/>
    <xf numFmtId="49" fontId="24" fillId="14" borderId="78" xfId="0" applyNumberFormat="1" applyFont="1" applyFill="1" applyBorder="1" applyProtection="1"/>
    <xf numFmtId="0" fontId="15" fillId="14" borderId="44" xfId="0" applyFont="1" applyFill="1" applyBorder="1" applyProtection="1"/>
    <xf numFmtId="43" fontId="15" fillId="14" borderId="44" xfId="0" applyNumberFormat="1" applyFont="1" applyFill="1" applyBorder="1" applyAlignment="1" applyProtection="1">
      <alignment horizontal="centerContinuous"/>
    </xf>
    <xf numFmtId="164" fontId="15" fillId="14" borderId="44" xfId="1" applyNumberFormat="1" applyFont="1" applyFill="1" applyBorder="1" applyAlignment="1" applyProtection="1">
      <alignment horizontal="centerContinuous" wrapText="1"/>
    </xf>
    <xf numFmtId="43" fontId="15" fillId="14" borderId="45" xfId="0" applyNumberFormat="1" applyFont="1" applyFill="1" applyBorder="1" applyAlignment="1" applyProtection="1">
      <alignment horizontal="centerContinuous"/>
    </xf>
    <xf numFmtId="43" fontId="10" fillId="11" borderId="0" xfId="1" applyFont="1" applyFill="1" applyBorder="1" applyProtection="1"/>
    <xf numFmtId="0" fontId="10" fillId="11" borderId="4" xfId="0" applyFont="1" applyFill="1" applyBorder="1" applyAlignment="1" applyProtection="1">
      <alignment horizontal="center" wrapText="1"/>
    </xf>
    <xf numFmtId="0" fontId="10" fillId="11" borderId="4" xfId="0" applyFont="1" applyFill="1" applyBorder="1" applyAlignment="1" applyProtection="1">
      <alignment horizontal="center"/>
    </xf>
    <xf numFmtId="49" fontId="20" fillId="11" borderId="0" xfId="0" applyNumberFormat="1" applyFont="1" applyFill="1" applyBorder="1" applyProtection="1"/>
    <xf numFmtId="0" fontId="10" fillId="11" borderId="0" xfId="0" applyFont="1" applyFill="1" applyAlignment="1" applyProtection="1">
      <alignment horizontal="left"/>
    </xf>
    <xf numFmtId="49" fontId="10" fillId="14" borderId="21" xfId="0" applyNumberFormat="1" applyFont="1" applyFill="1" applyBorder="1" applyProtection="1"/>
    <xf numFmtId="0" fontId="10" fillId="14" borderId="46" xfId="0" applyFont="1" applyFill="1" applyBorder="1" applyProtection="1"/>
    <xf numFmtId="43" fontId="10" fillId="14" borderId="28" xfId="1" applyNumberFormat="1" applyFont="1" applyFill="1" applyBorder="1" applyProtection="1">
      <protection locked="0"/>
    </xf>
    <xf numFmtId="43" fontId="10" fillId="14" borderId="23" xfId="0" applyNumberFormat="1" applyFont="1" applyFill="1" applyBorder="1" applyProtection="1"/>
    <xf numFmtId="164" fontId="10" fillId="14" borderId="23" xfId="1" applyNumberFormat="1" applyFont="1" applyFill="1" applyBorder="1" applyProtection="1"/>
    <xf numFmtId="164" fontId="10" fillId="14" borderId="47" xfId="1" applyNumberFormat="1" applyFont="1" applyFill="1" applyBorder="1" applyProtection="1"/>
    <xf numFmtId="43" fontId="10" fillId="14" borderId="23" xfId="1" applyNumberFormat="1" applyFont="1" applyFill="1" applyBorder="1" applyProtection="1"/>
    <xf numFmtId="41" fontId="10" fillId="14" borderId="24" xfId="1" applyNumberFormat="1" applyFont="1" applyFill="1" applyBorder="1" applyProtection="1"/>
    <xf numFmtId="43" fontId="10" fillId="11" borderId="0" xfId="0" applyNumberFormat="1" applyFont="1" applyFill="1" applyProtection="1"/>
    <xf numFmtId="0" fontId="10" fillId="11" borderId="0" xfId="0" applyFont="1" applyFill="1" applyAlignment="1" applyProtection="1">
      <alignment horizontal="center"/>
    </xf>
    <xf numFmtId="0" fontId="10" fillId="11" borderId="25" xfId="0" applyFont="1" applyFill="1" applyBorder="1" applyAlignment="1" applyProtection="1">
      <alignment horizontal="center"/>
    </xf>
    <xf numFmtId="164" fontId="10" fillId="11" borderId="25" xfId="1" applyNumberFormat="1" applyFont="1" applyFill="1" applyBorder="1" applyProtection="1"/>
    <xf numFmtId="41" fontId="10" fillId="14" borderId="28" xfId="1" applyNumberFormat="1" applyFont="1" applyFill="1" applyBorder="1" applyProtection="1"/>
    <xf numFmtId="41" fontId="10" fillId="14" borderId="49" xfId="1" applyNumberFormat="1" applyFont="1" applyFill="1" applyBorder="1" applyProtection="1"/>
    <xf numFmtId="41" fontId="10" fillId="14" borderId="38" xfId="1" applyNumberFormat="1" applyFont="1" applyFill="1" applyBorder="1" applyProtection="1"/>
    <xf numFmtId="0" fontId="10" fillId="11" borderId="0" xfId="0" applyFont="1" applyFill="1" applyBorder="1"/>
    <xf numFmtId="49" fontId="15" fillId="14" borderId="31" xfId="0" applyNumberFormat="1" applyFont="1" applyFill="1" applyBorder="1" applyProtection="1"/>
    <xf numFmtId="0" fontId="15" fillId="14" borderId="85" xfId="0" applyFont="1" applyFill="1" applyBorder="1" applyProtection="1"/>
    <xf numFmtId="43" fontId="10" fillId="14" borderId="86" xfId="0" applyNumberFormat="1" applyFont="1" applyFill="1" applyBorder="1" applyProtection="1"/>
    <xf numFmtId="41" fontId="10" fillId="14" borderId="86" xfId="1" applyNumberFormat="1" applyFont="1" applyFill="1" applyBorder="1" applyProtection="1"/>
    <xf numFmtId="41" fontId="10" fillId="14" borderId="51" xfId="1" applyNumberFormat="1" applyFont="1" applyFill="1" applyBorder="1" applyProtection="1"/>
    <xf numFmtId="43" fontId="10" fillId="14" borderId="37" xfId="1" applyNumberFormat="1" applyFont="1" applyFill="1" applyBorder="1" applyProtection="1"/>
    <xf numFmtId="41" fontId="10" fillId="14" borderId="73" xfId="1" applyNumberFormat="1" applyFont="1" applyFill="1" applyBorder="1" applyProtection="1"/>
    <xf numFmtId="0" fontId="10" fillId="11" borderId="25" xfId="0" applyFont="1" applyFill="1" applyBorder="1" applyProtection="1"/>
    <xf numFmtId="164" fontId="10" fillId="11" borderId="25" xfId="0" applyNumberFormat="1" applyFont="1" applyFill="1" applyBorder="1" applyProtection="1"/>
    <xf numFmtId="49" fontId="15" fillId="14" borderId="14" xfId="0" applyNumberFormat="1" applyFont="1" applyFill="1" applyBorder="1" applyAlignment="1" applyProtection="1"/>
    <xf numFmtId="0" fontId="15" fillId="14" borderId="69" xfId="0" applyFont="1" applyFill="1" applyBorder="1" applyAlignment="1" applyProtection="1"/>
    <xf numFmtId="43" fontId="15" fillId="14" borderId="69" xfId="0" applyNumberFormat="1" applyFont="1" applyFill="1" applyBorder="1" applyAlignment="1" applyProtection="1"/>
    <xf numFmtId="164" fontId="15" fillId="14" borderId="61" xfId="1" applyNumberFormat="1" applyFont="1" applyFill="1" applyBorder="1" applyAlignment="1" applyProtection="1">
      <alignment horizontal="right"/>
    </xf>
    <xf numFmtId="164" fontId="15" fillId="14" borderId="62" xfId="1" applyNumberFormat="1" applyFont="1" applyFill="1" applyBorder="1" applyAlignment="1" applyProtection="1">
      <alignment horizontal="right"/>
    </xf>
    <xf numFmtId="41" fontId="10" fillId="14" borderId="75" xfId="1" applyNumberFormat="1" applyFont="1" applyFill="1" applyBorder="1" applyProtection="1"/>
    <xf numFmtId="0" fontId="10" fillId="11" borderId="0" xfId="0" applyFont="1" applyFill="1" applyBorder="1" applyProtection="1"/>
    <xf numFmtId="164" fontId="10" fillId="11" borderId="0" xfId="0" applyNumberFormat="1" applyFont="1" applyFill="1" applyBorder="1" applyProtection="1"/>
    <xf numFmtId="49" fontId="15" fillId="14" borderId="26" xfId="0" applyNumberFormat="1" applyFont="1" applyFill="1" applyBorder="1" applyAlignment="1" applyProtection="1"/>
    <xf numFmtId="0" fontId="15" fillId="14" borderId="56" xfId="0" applyFont="1" applyFill="1" applyBorder="1" applyAlignment="1" applyProtection="1"/>
    <xf numFmtId="43" fontId="15" fillId="14" borderId="56" xfId="0" applyNumberFormat="1" applyFont="1" applyFill="1" applyBorder="1" applyAlignment="1" applyProtection="1"/>
    <xf numFmtId="164" fontId="15" fillId="14" borderId="64" xfId="1" applyNumberFormat="1" applyFont="1" applyFill="1" applyBorder="1" applyAlignment="1" applyProtection="1">
      <alignment horizontal="right"/>
    </xf>
    <xf numFmtId="41" fontId="10" fillId="14" borderId="67" xfId="1" applyNumberFormat="1" applyFont="1" applyFill="1" applyBorder="1" applyProtection="1"/>
    <xf numFmtId="49" fontId="15" fillId="14" borderId="76" xfId="0" applyNumberFormat="1" applyFont="1" applyFill="1" applyBorder="1" applyAlignment="1" applyProtection="1"/>
    <xf numFmtId="0" fontId="15" fillId="14" borderId="54" xfId="0" applyFont="1" applyFill="1" applyBorder="1" applyAlignment="1" applyProtection="1"/>
    <xf numFmtId="43" fontId="15" fillId="14" borderId="54" xfId="0" applyNumberFormat="1" applyFont="1" applyFill="1" applyBorder="1" applyAlignment="1" applyProtection="1"/>
    <xf numFmtId="164" fontId="24" fillId="14" borderId="42" xfId="1" applyNumberFormat="1" applyFont="1" applyFill="1" applyBorder="1" applyAlignment="1" applyProtection="1">
      <alignment horizontal="right"/>
    </xf>
    <xf numFmtId="164" fontId="10" fillId="14" borderId="58" xfId="1" applyNumberFormat="1" applyFont="1" applyFill="1" applyBorder="1" applyAlignment="1" applyProtection="1"/>
    <xf numFmtId="43" fontId="10" fillId="0" borderId="49" xfId="1" applyNumberFormat="1" applyFont="1" applyFill="1" applyBorder="1" applyProtection="1"/>
    <xf numFmtId="43" fontId="10" fillId="0" borderId="72" xfId="0" applyNumberFormat="1" applyFont="1" applyFill="1" applyBorder="1" applyProtection="1">
      <protection locked="0"/>
    </xf>
    <xf numFmtId="43" fontId="10" fillId="0" borderId="72" xfId="0" applyNumberFormat="1" applyFont="1" applyFill="1" applyBorder="1" applyProtection="1"/>
    <xf numFmtId="43" fontId="10" fillId="0" borderId="92" xfId="1" applyFont="1" applyFill="1" applyBorder="1" applyProtection="1"/>
    <xf numFmtId="43" fontId="10" fillId="0" borderId="49" xfId="1" applyFont="1" applyFill="1" applyBorder="1" applyProtection="1"/>
    <xf numFmtId="0" fontId="10" fillId="9" borderId="0" xfId="0" applyFont="1" applyFill="1" applyProtection="1"/>
    <xf numFmtId="0" fontId="10" fillId="9" borderId="0" xfId="0" applyFont="1" applyFill="1" applyBorder="1" applyProtection="1"/>
    <xf numFmtId="0" fontId="15" fillId="0" borderId="0" xfId="0" applyFont="1" applyAlignment="1" applyProtection="1">
      <alignment horizontal="center"/>
    </xf>
    <xf numFmtId="43" fontId="15" fillId="0" borderId="58" xfId="0" applyNumberFormat="1" applyFont="1" applyFill="1" applyBorder="1" applyProtection="1"/>
    <xf numFmtId="0" fontId="10" fillId="4" borderId="27" xfId="0" applyNumberFormat="1" applyFont="1" applyFill="1" applyBorder="1" applyAlignment="1" applyProtection="1">
      <alignment horizontal="left"/>
      <protection locked="0"/>
    </xf>
    <xf numFmtId="164" fontId="10" fillId="0" borderId="56" xfId="1" applyNumberFormat="1" applyFont="1" applyFill="1" applyBorder="1" applyProtection="1"/>
    <xf numFmtId="41" fontId="10" fillId="0" borderId="64" xfId="1" applyNumberFormat="1" applyFont="1" applyFill="1" applyBorder="1" applyProtection="1"/>
    <xf numFmtId="49" fontId="10" fillId="4" borderId="96" xfId="0" applyNumberFormat="1" applyFont="1" applyFill="1" applyBorder="1" applyProtection="1"/>
    <xf numFmtId="0" fontId="10" fillId="4" borderId="97" xfId="0" applyFont="1" applyFill="1" applyBorder="1" applyProtection="1">
      <protection locked="0"/>
    </xf>
    <xf numFmtId="43" fontId="10" fillId="0" borderId="86" xfId="0" applyNumberFormat="1" applyFont="1" applyFill="1" applyBorder="1" applyProtection="1">
      <protection locked="0"/>
    </xf>
    <xf numFmtId="43" fontId="10" fillId="0" borderId="86" xfId="0" applyNumberFormat="1" applyFont="1" applyFill="1" applyBorder="1" applyProtection="1"/>
    <xf numFmtId="164" fontId="10" fillId="0" borderId="86" xfId="1" applyNumberFormat="1" applyFont="1" applyFill="1" applyBorder="1" applyProtection="1">
      <protection locked="0"/>
    </xf>
    <xf numFmtId="43" fontId="10" fillId="0" borderId="98" xfId="1" applyFont="1" applyFill="1" applyBorder="1" applyProtection="1"/>
    <xf numFmtId="41" fontId="10" fillId="0" borderId="95" xfId="1" applyNumberFormat="1" applyFont="1" applyFill="1" applyBorder="1" applyProtection="1"/>
    <xf numFmtId="43" fontId="15" fillId="4" borderId="4" xfId="0" applyNumberFormat="1" applyFont="1" applyFill="1" applyBorder="1" applyAlignment="1" applyProtection="1">
      <alignment horizontal="centerContinuous"/>
    </xf>
    <xf numFmtId="164" fontId="15" fillId="4" borderId="4" xfId="1" applyNumberFormat="1" applyFont="1" applyFill="1" applyBorder="1" applyAlignment="1" applyProtection="1">
      <alignment horizontal="centerContinuous" wrapText="1"/>
    </xf>
    <xf numFmtId="43" fontId="15" fillId="4" borderId="20" xfId="0" applyNumberFormat="1" applyFont="1" applyFill="1" applyBorder="1" applyAlignment="1" applyProtection="1">
      <alignment horizontal="centerContinuous"/>
    </xf>
    <xf numFmtId="43" fontId="10" fillId="0" borderId="23" xfId="1" applyFont="1" applyFill="1" applyBorder="1" applyAlignment="1" applyProtection="1">
      <alignment horizontal="right"/>
    </xf>
    <xf numFmtId="43" fontId="10" fillId="0" borderId="28" xfId="1" applyFont="1" applyFill="1" applyBorder="1" applyAlignment="1" applyProtection="1">
      <alignment horizontal="right"/>
    </xf>
    <xf numFmtId="43" fontId="10" fillId="0" borderId="49" xfId="1" applyFont="1" applyFill="1" applyBorder="1" applyAlignment="1" applyProtection="1">
      <alignment horizontal="right"/>
    </xf>
    <xf numFmtId="3" fontId="10" fillId="10" borderId="28" xfId="1" applyNumberFormat="1" applyFont="1" applyFill="1" applyBorder="1" applyAlignment="1" applyProtection="1">
      <alignment horizontal="right"/>
    </xf>
    <xf numFmtId="43" fontId="10" fillId="10" borderId="49" xfId="1" applyFont="1" applyFill="1" applyBorder="1" applyAlignment="1" applyProtection="1">
      <alignment horizontal="right"/>
    </xf>
    <xf numFmtId="43" fontId="10" fillId="0" borderId="60" xfId="0" applyNumberFormat="1" applyFont="1" applyFill="1" applyBorder="1" applyProtection="1"/>
    <xf numFmtId="164" fontId="15" fillId="0" borderId="0" xfId="1" applyNumberFormat="1" applyFont="1" applyFill="1" applyBorder="1" applyAlignment="1" applyProtection="1">
      <alignment horizontal="right"/>
    </xf>
    <xf numFmtId="164" fontId="24" fillId="0" borderId="40" xfId="1" applyNumberFormat="1" applyFont="1" applyFill="1" applyBorder="1" applyAlignment="1" applyProtection="1">
      <alignment horizontal="right"/>
    </xf>
    <xf numFmtId="164" fontId="24" fillId="4" borderId="99" xfId="1" applyNumberFormat="1" applyFont="1" applyFill="1" applyBorder="1" applyAlignment="1" applyProtection="1">
      <alignment horizontal="right"/>
    </xf>
    <xf numFmtId="41" fontId="10" fillId="0" borderId="83" xfId="1" applyNumberFormat="1" applyFont="1" applyFill="1" applyBorder="1" applyProtection="1"/>
    <xf numFmtId="43" fontId="15" fillId="0" borderId="68" xfId="0" applyNumberFormat="1" applyFont="1" applyFill="1" applyBorder="1" applyAlignment="1" applyProtection="1"/>
    <xf numFmtId="164" fontId="11" fillId="0" borderId="54" xfId="1" applyNumberFormat="1" applyFont="1" applyFill="1" applyBorder="1" applyAlignment="1" applyProtection="1">
      <alignment horizontal="right"/>
    </xf>
    <xf numFmtId="164" fontId="11" fillId="4" borderId="88" xfId="1" applyNumberFormat="1" applyFont="1" applyFill="1" applyBorder="1" applyAlignment="1" applyProtection="1">
      <alignment horizontal="right"/>
    </xf>
    <xf numFmtId="49" fontId="20" fillId="0" borderId="39" xfId="0" applyNumberFormat="1" applyFont="1" applyFill="1" applyBorder="1" applyProtection="1"/>
    <xf numFmtId="0" fontId="9" fillId="4" borderId="40" xfId="0" applyFont="1" applyFill="1" applyBorder="1" applyProtection="1"/>
    <xf numFmtId="0" fontId="20" fillId="4" borderId="0" xfId="0" applyFont="1" applyFill="1" applyBorder="1" applyAlignment="1" applyProtection="1">
      <alignment horizontal="right"/>
    </xf>
    <xf numFmtId="167" fontId="10" fillId="6" borderId="28" xfId="0" applyNumberFormat="1" applyFont="1" applyFill="1" applyBorder="1" applyProtection="1"/>
    <xf numFmtId="167" fontId="10" fillId="0" borderId="28" xfId="0" applyNumberFormat="1" applyFont="1" applyFill="1" applyBorder="1" applyProtection="1"/>
    <xf numFmtId="43" fontId="10" fillId="6" borderId="28" xfId="0" applyNumberFormat="1" applyFont="1" applyFill="1" applyBorder="1" applyProtection="1"/>
    <xf numFmtId="43" fontId="10" fillId="6" borderId="37" xfId="0" applyNumberFormat="1" applyFont="1" applyFill="1" applyBorder="1" applyProtection="1"/>
    <xf numFmtId="0" fontId="15" fillId="4" borderId="50" xfId="0" applyFont="1" applyFill="1" applyBorder="1" applyProtection="1"/>
    <xf numFmtId="43" fontId="10" fillId="4" borderId="37" xfId="0" applyNumberFormat="1" applyFont="1" applyFill="1" applyBorder="1" applyProtection="1"/>
    <xf numFmtId="41" fontId="10" fillId="4" borderId="37" xfId="1" applyNumberFormat="1" applyFont="1" applyFill="1" applyBorder="1" applyAlignment="1" applyProtection="1">
      <alignment horizontal="right"/>
    </xf>
    <xf numFmtId="41" fontId="10" fillId="4" borderId="100" xfId="1" applyNumberFormat="1" applyFont="1" applyFill="1" applyBorder="1" applyAlignment="1" applyProtection="1">
      <alignment horizontal="right"/>
    </xf>
    <xf numFmtId="41" fontId="10" fillId="4" borderId="28" xfId="1" applyNumberFormat="1" applyFont="1" applyFill="1" applyBorder="1" applyAlignment="1" applyProtection="1">
      <alignment horizontal="right"/>
    </xf>
    <xf numFmtId="0" fontId="15" fillId="10" borderId="94" xfId="0" applyFont="1" applyFill="1" applyBorder="1" applyProtection="1"/>
    <xf numFmtId="0" fontId="15" fillId="4" borderId="101" xfId="0" applyFont="1" applyFill="1" applyBorder="1" applyAlignment="1" applyProtection="1"/>
    <xf numFmtId="43" fontId="10" fillId="9" borderId="0" xfId="1" applyFont="1" applyFill="1" applyBorder="1" applyProtection="1"/>
    <xf numFmtId="0" fontId="10" fillId="9" borderId="0" xfId="0" applyFont="1" applyFill="1" applyAlignment="1" applyProtection="1">
      <alignment horizontal="center"/>
    </xf>
    <xf numFmtId="43" fontId="10" fillId="0" borderId="70" xfId="1" applyFont="1" applyFill="1" applyBorder="1" applyProtection="1"/>
    <xf numFmtId="0" fontId="10" fillId="5" borderId="69" xfId="0" applyFont="1" applyFill="1" applyBorder="1" applyProtection="1"/>
    <xf numFmtId="0" fontId="10" fillId="0" borderId="14" xfId="0" applyFont="1" applyFill="1" applyBorder="1" applyAlignment="1" applyProtection="1">
      <alignment horizontal="center"/>
    </xf>
    <xf numFmtId="41" fontId="10" fillId="0" borderId="69" xfId="0" applyNumberFormat="1" applyFont="1" applyFill="1" applyBorder="1" applyProtection="1"/>
    <xf numFmtId="43" fontId="10" fillId="0" borderId="69" xfId="1" applyNumberFormat="1" applyFont="1" applyFill="1" applyBorder="1" applyProtection="1"/>
    <xf numFmtId="43" fontId="10" fillId="0" borderId="62" xfId="1" applyFont="1" applyFill="1" applyBorder="1" applyProtection="1"/>
    <xf numFmtId="0" fontId="10" fillId="5" borderId="0" xfId="0" applyFont="1" applyFill="1" applyBorder="1" applyProtection="1"/>
    <xf numFmtId="0" fontId="10" fillId="0" borderId="69" xfId="0" applyFont="1" applyFill="1" applyBorder="1" applyProtection="1"/>
    <xf numFmtId="0" fontId="10" fillId="0" borderId="69" xfId="0" applyFont="1" applyFill="1" applyBorder="1" applyAlignment="1" applyProtection="1">
      <alignment horizontal="center"/>
    </xf>
    <xf numFmtId="43" fontId="10" fillId="0" borderId="70" xfId="0" applyNumberFormat="1" applyFont="1" applyFill="1" applyBorder="1" applyProtection="1"/>
    <xf numFmtId="0" fontId="10" fillId="0" borderId="83" xfId="0" applyFont="1" applyFill="1" applyBorder="1" applyAlignment="1" applyProtection="1">
      <alignment horizontal="center"/>
    </xf>
    <xf numFmtId="41" fontId="10" fillId="0" borderId="0" xfId="0" applyNumberFormat="1" applyFont="1" applyFill="1" applyBorder="1" applyProtection="1"/>
    <xf numFmtId="43" fontId="10" fillId="0" borderId="62" xfId="0" applyNumberFormat="1" applyFont="1" applyFill="1" applyBorder="1" applyProtection="1"/>
    <xf numFmtId="43" fontId="10" fillId="9" borderId="62" xfId="1" applyFont="1" applyFill="1" applyBorder="1" applyProtection="1"/>
    <xf numFmtId="0" fontId="10" fillId="9" borderId="83" xfId="0" applyFont="1" applyFill="1" applyBorder="1" applyAlignment="1" applyProtection="1">
      <alignment horizontal="center"/>
    </xf>
    <xf numFmtId="43" fontId="10" fillId="9" borderId="0" xfId="1" applyNumberFormat="1" applyFont="1" applyFill="1" applyBorder="1" applyProtection="1"/>
    <xf numFmtId="0" fontId="10" fillId="9" borderId="0" xfId="0" applyFont="1" applyFill="1" applyBorder="1" applyAlignment="1" applyProtection="1">
      <alignment horizontal="center"/>
    </xf>
    <xf numFmtId="0" fontId="10" fillId="9" borderId="62" xfId="0" applyFont="1" applyFill="1" applyBorder="1" applyProtection="1"/>
    <xf numFmtId="0" fontId="10" fillId="5" borderId="54" xfId="0" applyFont="1" applyFill="1" applyBorder="1" applyProtection="1"/>
    <xf numFmtId="41" fontId="10" fillId="4" borderId="38" xfId="1" applyNumberFormat="1" applyFont="1" applyFill="1" applyBorder="1" applyProtection="1"/>
    <xf numFmtId="43" fontId="10" fillId="0" borderId="42" xfId="1" applyFont="1" applyFill="1" applyBorder="1" applyProtection="1"/>
    <xf numFmtId="0" fontId="10" fillId="0" borderId="76" xfId="0" applyFont="1" applyFill="1" applyBorder="1" applyAlignment="1" applyProtection="1">
      <alignment horizontal="center"/>
    </xf>
    <xf numFmtId="43" fontId="10" fillId="0" borderId="54" xfId="1" applyNumberFormat="1" applyFont="1" applyFill="1" applyBorder="1" applyProtection="1"/>
    <xf numFmtId="41" fontId="10" fillId="10" borderId="52" xfId="1" applyNumberFormat="1" applyFont="1" applyFill="1" applyBorder="1" applyProtection="1"/>
    <xf numFmtId="43" fontId="15" fillId="0" borderId="58" xfId="0" applyNumberFormat="1" applyFont="1" applyFill="1" applyBorder="1" applyAlignment="1" applyProtection="1">
      <alignment horizontal="center"/>
    </xf>
    <xf numFmtId="0" fontId="15" fillId="3" borderId="0" xfId="0" applyFont="1" applyFill="1" applyBorder="1" applyProtection="1"/>
    <xf numFmtId="0" fontId="15" fillId="17" borderId="0" xfId="0" applyFont="1" applyFill="1" applyBorder="1" applyProtection="1"/>
    <xf numFmtId="0" fontId="10" fillId="17" borderId="0" xfId="0" applyFont="1" applyFill="1" applyBorder="1" applyProtection="1"/>
    <xf numFmtId="49" fontId="15" fillId="6" borderId="0" xfId="0" applyNumberFormat="1" applyFont="1" applyFill="1" applyBorder="1" applyProtection="1"/>
    <xf numFmtId="0" fontId="10" fillId="6" borderId="0" xfId="0" applyFont="1" applyFill="1" applyBorder="1" applyProtection="1"/>
    <xf numFmtId="0" fontId="10" fillId="0" borderId="0" xfId="0" applyFont="1" applyBorder="1" applyAlignment="1" applyProtection="1">
      <alignment horizontal="center"/>
    </xf>
    <xf numFmtId="49" fontId="10" fillId="13" borderId="0" xfId="0" applyNumberFormat="1" applyFont="1" applyFill="1" applyProtection="1"/>
    <xf numFmtId="0" fontId="10" fillId="13" borderId="0" xfId="0" applyFont="1" applyFill="1" applyBorder="1" applyProtection="1"/>
    <xf numFmtId="43" fontId="10" fillId="13" borderId="0" xfId="0" applyNumberFormat="1" applyFont="1" applyFill="1" applyProtection="1"/>
    <xf numFmtId="0" fontId="10" fillId="13" borderId="0" xfId="0" applyFont="1" applyFill="1" applyProtection="1"/>
    <xf numFmtId="49" fontId="10" fillId="19" borderId="0" xfId="0" applyNumberFormat="1" applyFont="1" applyFill="1" applyProtection="1"/>
    <xf numFmtId="0" fontId="10" fillId="19" borderId="0" xfId="0" applyFont="1" applyFill="1" applyBorder="1" applyProtection="1"/>
    <xf numFmtId="49" fontId="10" fillId="0" borderId="0" xfId="0" applyNumberFormat="1" applyFont="1" applyFill="1" applyProtection="1"/>
    <xf numFmtId="49" fontId="20" fillId="5" borderId="0" xfId="0" applyNumberFormat="1" applyFont="1" applyFill="1" applyBorder="1" applyProtection="1"/>
    <xf numFmtId="49" fontId="10" fillId="0" borderId="0" xfId="0" applyNumberFormat="1" applyFont="1" applyProtection="1"/>
    <xf numFmtId="43" fontId="10" fillId="0" borderId="58" xfId="1" applyFont="1" applyFill="1" applyBorder="1" applyProtection="1"/>
    <xf numFmtId="43" fontId="10" fillId="8" borderId="54" xfId="1" applyNumberFormat="1" applyFont="1" applyFill="1" applyBorder="1" applyProtection="1"/>
    <xf numFmtId="49" fontId="15" fillId="10" borderId="59" xfId="0" applyNumberFormat="1" applyFont="1" applyFill="1" applyBorder="1" applyProtection="1"/>
    <xf numFmtId="0" fontId="15" fillId="10" borderId="60" xfId="0" applyFont="1" applyFill="1" applyBorder="1" applyProtection="1"/>
    <xf numFmtId="43" fontId="10" fillId="10" borderId="60" xfId="0" applyNumberFormat="1" applyFont="1" applyFill="1" applyBorder="1" applyProtection="1"/>
    <xf numFmtId="164" fontId="15" fillId="10" borderId="60" xfId="1" applyNumberFormat="1" applyFont="1" applyFill="1" applyBorder="1" applyProtection="1"/>
    <xf numFmtId="164" fontId="10" fillId="10" borderId="63" xfId="1" applyNumberFormat="1" applyFont="1" applyFill="1" applyBorder="1" applyProtection="1"/>
    <xf numFmtId="43" fontId="15" fillId="10" borderId="58" xfId="0" applyNumberFormat="1" applyFont="1" applyFill="1" applyBorder="1" applyProtection="1"/>
    <xf numFmtId="164" fontId="10" fillId="10" borderId="65" xfId="1" applyNumberFormat="1" applyFont="1" applyFill="1" applyBorder="1" applyAlignment="1" applyProtection="1"/>
    <xf numFmtId="49" fontId="15" fillId="10" borderId="35" xfId="0" applyNumberFormat="1" applyFont="1" applyFill="1" applyBorder="1" applyAlignment="1" applyProtection="1"/>
    <xf numFmtId="0" fontId="15" fillId="10" borderId="68" xfId="0" applyFont="1" applyFill="1" applyBorder="1" applyAlignment="1" applyProtection="1"/>
    <xf numFmtId="43" fontId="15" fillId="10" borderId="68" xfId="0" applyNumberFormat="1" applyFont="1" applyFill="1" applyBorder="1" applyAlignment="1" applyProtection="1"/>
    <xf numFmtId="164" fontId="11" fillId="10" borderId="42" xfId="1" applyNumberFormat="1" applyFont="1" applyFill="1" applyBorder="1" applyAlignment="1" applyProtection="1">
      <alignment horizontal="right"/>
    </xf>
    <xf numFmtId="164" fontId="15" fillId="10" borderId="68" xfId="1" applyNumberFormat="1" applyFont="1" applyFill="1" applyBorder="1" applyAlignment="1" applyProtection="1"/>
    <xf numFmtId="49" fontId="15" fillId="10" borderId="39" xfId="0" applyNumberFormat="1" applyFont="1" applyFill="1" applyBorder="1" applyAlignment="1" applyProtection="1"/>
    <xf numFmtId="0" fontId="15" fillId="10" borderId="40" xfId="0" applyFont="1" applyFill="1" applyBorder="1" applyAlignment="1" applyProtection="1"/>
    <xf numFmtId="43" fontId="15" fillId="10" borderId="40" xfId="0" applyNumberFormat="1" applyFont="1" applyFill="1" applyBorder="1" applyAlignment="1" applyProtection="1"/>
    <xf numFmtId="164" fontId="11" fillId="10" borderId="40" xfId="1" applyNumberFormat="1" applyFont="1" applyFill="1" applyBorder="1" applyAlignment="1" applyProtection="1">
      <alignment horizontal="right"/>
    </xf>
    <xf numFmtId="41" fontId="10" fillId="10" borderId="41" xfId="1" applyNumberFormat="1" applyFont="1" applyFill="1" applyBorder="1" applyProtection="1"/>
    <xf numFmtId="167" fontId="10" fillId="10" borderId="28" xfId="0" applyNumberFormat="1" applyFont="1" applyFill="1" applyBorder="1" applyProtection="1"/>
    <xf numFmtId="49" fontId="10" fillId="10" borderId="35" xfId="0" applyNumberFormat="1" applyFont="1" applyFill="1" applyBorder="1" applyProtection="1"/>
    <xf numFmtId="0" fontId="10" fillId="10" borderId="50" xfId="0" applyFont="1" applyFill="1" applyBorder="1" applyProtection="1"/>
    <xf numFmtId="43" fontId="10" fillId="10" borderId="37" xfId="0" applyNumberFormat="1" applyFont="1" applyFill="1" applyBorder="1" applyProtection="1"/>
    <xf numFmtId="164" fontId="10" fillId="10" borderId="37" xfId="1" applyNumberFormat="1" applyFont="1" applyFill="1" applyBorder="1" applyProtection="1"/>
    <xf numFmtId="164" fontId="24" fillId="10" borderId="62" xfId="1" applyNumberFormat="1" applyFont="1" applyFill="1" applyBorder="1" applyAlignment="1" applyProtection="1">
      <alignment horizontal="right"/>
    </xf>
    <xf numFmtId="49" fontId="10" fillId="10" borderId="102" xfId="0" applyNumberFormat="1" applyFont="1" applyFill="1" applyBorder="1" applyProtection="1"/>
    <xf numFmtId="0" fontId="10" fillId="10" borderId="9" xfId="0" applyFont="1" applyFill="1" applyBorder="1" applyProtection="1"/>
    <xf numFmtId="43" fontId="10" fillId="10" borderId="103" xfId="0" applyNumberFormat="1" applyFont="1" applyFill="1" applyBorder="1" applyProtection="1">
      <protection locked="0"/>
    </xf>
    <xf numFmtId="43" fontId="10" fillId="10" borderId="103" xfId="0" applyNumberFormat="1" applyFont="1" applyFill="1" applyBorder="1" applyProtection="1"/>
    <xf numFmtId="41" fontId="10" fillId="10" borderId="103" xfId="1" applyNumberFormat="1" applyFont="1" applyFill="1" applyBorder="1" applyProtection="1"/>
    <xf numFmtId="41" fontId="10" fillId="10" borderId="7" xfId="1" applyNumberFormat="1" applyFont="1" applyFill="1" applyBorder="1" applyProtection="1"/>
    <xf numFmtId="43" fontId="10" fillId="10" borderId="103" xfId="1" applyNumberFormat="1" applyFont="1" applyFill="1" applyBorder="1" applyProtection="1"/>
    <xf numFmtId="41" fontId="10" fillId="10" borderId="104" xfId="1" applyNumberFormat="1" applyFont="1" applyFill="1" applyBorder="1" applyProtection="1"/>
    <xf numFmtId="0" fontId="15" fillId="10" borderId="0" xfId="0" applyFont="1" applyFill="1" applyAlignment="1" applyProtection="1">
      <alignment horizontal="center"/>
    </xf>
    <xf numFmtId="0" fontId="15" fillId="10" borderId="50" xfId="0" applyFont="1" applyFill="1" applyBorder="1" applyProtection="1"/>
    <xf numFmtId="41" fontId="10" fillId="10" borderId="37" xfId="1" applyNumberFormat="1" applyFont="1" applyFill="1" applyBorder="1" applyAlignment="1" applyProtection="1">
      <alignment horizontal="right"/>
    </xf>
    <xf numFmtId="41" fontId="10" fillId="10" borderId="100" xfId="1" applyNumberFormat="1" applyFont="1" applyFill="1" applyBorder="1" applyAlignment="1" applyProtection="1">
      <alignment horizontal="right"/>
    </xf>
    <xf numFmtId="41" fontId="10" fillId="10" borderId="28" xfId="1" applyNumberFormat="1" applyFont="1" applyFill="1" applyBorder="1" applyAlignment="1" applyProtection="1">
      <alignment horizontal="right"/>
    </xf>
    <xf numFmtId="0" fontId="15" fillId="10" borderId="101" xfId="0" applyFont="1" applyFill="1" applyBorder="1" applyAlignment="1" applyProtection="1"/>
    <xf numFmtId="41" fontId="10" fillId="10" borderId="87" xfId="1" applyNumberFormat="1" applyFont="1" applyFill="1" applyBorder="1" applyProtection="1"/>
    <xf numFmtId="0" fontId="10" fillId="10" borderId="0" xfId="0" applyFont="1" applyFill="1" applyBorder="1"/>
    <xf numFmtId="43" fontId="15" fillId="10" borderId="58" xfId="0" applyNumberFormat="1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43" fontId="10" fillId="10" borderId="23" xfId="1" applyNumberFormat="1" applyFont="1" applyFill="1" applyBorder="1" applyProtection="1">
      <protection locked="0"/>
    </xf>
    <xf numFmtId="43" fontId="10" fillId="10" borderId="0" xfId="0" applyNumberFormat="1" applyFont="1" applyFill="1" applyBorder="1" applyProtection="1"/>
    <xf numFmtId="43" fontId="10" fillId="10" borderId="33" xfId="0" applyNumberFormat="1" applyFont="1" applyFill="1" applyBorder="1" applyProtection="1">
      <protection locked="0"/>
    </xf>
    <xf numFmtId="41" fontId="10" fillId="10" borderId="41" xfId="0" applyNumberFormat="1" applyFont="1" applyFill="1" applyBorder="1" applyProtection="1"/>
    <xf numFmtId="43" fontId="10" fillId="10" borderId="72" xfId="1" applyNumberFormat="1" applyFont="1" applyFill="1" applyBorder="1" applyProtection="1">
      <protection locked="0"/>
    </xf>
    <xf numFmtId="43" fontId="10" fillId="3" borderId="28" xfId="0" applyNumberFormat="1" applyFont="1" applyFill="1" applyBorder="1" applyProtection="1"/>
    <xf numFmtId="43" fontId="10" fillId="7" borderId="28" xfId="1" applyNumberFormat="1" applyFont="1" applyFill="1" applyBorder="1" applyProtection="1"/>
    <xf numFmtId="0" fontId="12" fillId="4" borderId="0" xfId="0" applyFont="1" applyFill="1" applyProtection="1"/>
    <xf numFmtId="43" fontId="10" fillId="4" borderId="23" xfId="1" applyNumberFormat="1" applyFont="1" applyFill="1" applyBorder="1" applyProtection="1">
      <protection locked="0"/>
    </xf>
    <xf numFmtId="164" fontId="10" fillId="4" borderId="23" xfId="1" applyNumberFormat="1" applyFont="1" applyFill="1" applyBorder="1" applyProtection="1">
      <protection locked="0"/>
    </xf>
    <xf numFmtId="41" fontId="10" fillId="4" borderId="24" xfId="1" applyNumberFormat="1" applyFont="1" applyFill="1" applyBorder="1" applyProtection="1">
      <protection locked="0"/>
    </xf>
    <xf numFmtId="43" fontId="10" fillId="4" borderId="28" xfId="1" applyNumberFormat="1" applyFont="1" applyFill="1" applyBorder="1" applyProtection="1">
      <protection locked="0"/>
    </xf>
    <xf numFmtId="164" fontId="10" fillId="4" borderId="28" xfId="1" applyNumberFormat="1" applyFont="1" applyFill="1" applyBorder="1" applyProtection="1">
      <protection locked="0"/>
    </xf>
    <xf numFmtId="41" fontId="10" fillId="4" borderId="29" xfId="1" applyNumberFormat="1" applyFont="1" applyFill="1" applyBorder="1" applyProtection="1">
      <protection locked="0"/>
    </xf>
    <xf numFmtId="43" fontId="10" fillId="4" borderId="28" xfId="0" applyNumberFormat="1" applyFont="1" applyFill="1" applyBorder="1" applyProtection="1">
      <protection locked="0"/>
    </xf>
    <xf numFmtId="0" fontId="10" fillId="10" borderId="26" xfId="1" applyNumberFormat="1" applyFont="1" applyFill="1" applyBorder="1" applyProtection="1"/>
    <xf numFmtId="0" fontId="10" fillId="10" borderId="27" xfId="1" applyNumberFormat="1" applyFont="1" applyFill="1" applyBorder="1" applyProtection="1"/>
    <xf numFmtId="164" fontId="10" fillId="10" borderId="28" xfId="1" applyNumberFormat="1" applyFont="1" applyFill="1" applyBorder="1" applyProtection="1">
      <protection locked="0"/>
    </xf>
    <xf numFmtId="41" fontId="10" fillId="10" borderId="29" xfId="1" applyNumberFormat="1" applyFont="1" applyFill="1" applyBorder="1" applyProtection="1">
      <protection locked="0"/>
    </xf>
    <xf numFmtId="164" fontId="10" fillId="10" borderId="33" xfId="1" applyNumberFormat="1" applyFont="1" applyFill="1" applyBorder="1" applyProtection="1">
      <protection locked="0"/>
    </xf>
    <xf numFmtId="164" fontId="10" fillId="0" borderId="33" xfId="1" applyNumberFormat="1" applyFont="1" applyFill="1" applyBorder="1" applyProtection="1">
      <protection locked="0"/>
    </xf>
    <xf numFmtId="41" fontId="10" fillId="0" borderId="29" xfId="1" applyNumberFormat="1" applyFont="1" applyFill="1" applyBorder="1" applyProtection="1">
      <protection locked="0"/>
    </xf>
    <xf numFmtId="164" fontId="24" fillId="4" borderId="40" xfId="1" applyNumberFormat="1" applyFont="1" applyFill="1" applyBorder="1" applyAlignment="1" applyProtection="1">
      <alignment horizontal="right"/>
    </xf>
    <xf numFmtId="43" fontId="24" fillId="4" borderId="58" xfId="1" applyNumberFormat="1" applyFont="1" applyFill="1" applyBorder="1" applyAlignment="1" applyProtection="1"/>
    <xf numFmtId="164" fontId="24" fillId="4" borderId="39" xfId="1" applyNumberFormat="1" applyFont="1" applyFill="1" applyBorder="1" applyAlignment="1" applyProtection="1"/>
    <xf numFmtId="164" fontId="24" fillId="4" borderId="40" xfId="1" applyNumberFormat="1" applyFont="1" applyFill="1" applyBorder="1" applyAlignment="1" applyProtection="1"/>
    <xf numFmtId="0" fontId="10" fillId="4" borderId="21" xfId="0" applyNumberFormat="1" applyFont="1" applyFill="1" applyBorder="1" applyProtection="1"/>
    <xf numFmtId="0" fontId="10" fillId="4" borderId="46" xfId="0" applyNumberFormat="1" applyFont="1" applyFill="1" applyBorder="1" applyProtection="1"/>
    <xf numFmtId="164" fontId="10" fillId="4" borderId="47" xfId="1" applyNumberFormat="1" applyFont="1" applyFill="1" applyBorder="1" applyProtection="1">
      <protection locked="0"/>
    </xf>
    <xf numFmtId="164" fontId="10" fillId="4" borderId="49" xfId="1" applyNumberFormat="1" applyFont="1" applyFill="1" applyBorder="1" applyProtection="1">
      <protection locked="0"/>
    </xf>
    <xf numFmtId="0" fontId="10" fillId="10" borderId="26" xfId="0" applyNumberFormat="1" applyFont="1" applyFill="1" applyBorder="1" applyProtection="1"/>
    <xf numFmtId="0" fontId="10" fillId="10" borderId="48" xfId="0" applyNumberFormat="1" applyFont="1" applyFill="1" applyBorder="1" applyProtection="1"/>
    <xf numFmtId="164" fontId="10" fillId="10" borderId="49" xfId="1" applyNumberFormat="1" applyFont="1" applyFill="1" applyBorder="1" applyProtection="1">
      <protection locked="0"/>
    </xf>
    <xf numFmtId="164" fontId="10" fillId="0" borderId="49" xfId="1" applyNumberFormat="1" applyFont="1" applyFill="1" applyBorder="1" applyProtection="1">
      <protection locked="0"/>
    </xf>
    <xf numFmtId="0" fontId="10" fillId="3" borderId="0" xfId="0" applyFont="1" applyFill="1" applyProtection="1"/>
    <xf numFmtId="0" fontId="10" fillId="7" borderId="0" xfId="0" applyFont="1" applyFill="1" applyProtection="1"/>
    <xf numFmtId="0" fontId="26" fillId="4" borderId="26" xfId="0" applyNumberFormat="1" applyFont="1" applyFill="1" applyBorder="1" applyProtection="1"/>
    <xf numFmtId="0" fontId="26" fillId="4" borderId="48" xfId="0" applyNumberFormat="1" applyFont="1" applyFill="1" applyBorder="1" applyProtection="1"/>
    <xf numFmtId="164" fontId="24" fillId="4" borderId="40" xfId="1" applyNumberFormat="1" applyFont="1" applyFill="1" applyBorder="1" applyAlignment="1" applyProtection="1">
      <alignment horizontal="right" wrapText="1"/>
    </xf>
    <xf numFmtId="0" fontId="10" fillId="10" borderId="21" xfId="0" applyNumberFormat="1" applyFont="1" applyFill="1" applyBorder="1" applyProtection="1"/>
    <xf numFmtId="0" fontId="10" fillId="10" borderId="46" xfId="0" applyNumberFormat="1" applyFont="1" applyFill="1" applyBorder="1" applyProtection="1"/>
    <xf numFmtId="41" fontId="10" fillId="10" borderId="24" xfId="1" applyNumberFormat="1" applyFont="1" applyFill="1" applyBorder="1" applyProtection="1">
      <protection locked="0"/>
    </xf>
    <xf numFmtId="43" fontId="10" fillId="3" borderId="28" xfId="1" applyNumberFormat="1" applyFont="1" applyFill="1" applyBorder="1" applyProtection="1"/>
    <xf numFmtId="43" fontId="10" fillId="0" borderId="33" xfId="1" applyNumberFormat="1" applyFont="1" applyFill="1" applyBorder="1" applyProtection="1">
      <protection locked="0"/>
    </xf>
    <xf numFmtId="164" fontId="10" fillId="0" borderId="100" xfId="1" applyNumberFormat="1" applyFont="1" applyFill="1" applyBorder="1" applyProtection="1">
      <protection locked="0"/>
    </xf>
    <xf numFmtId="41" fontId="10" fillId="0" borderId="34" xfId="1" applyNumberFormat="1" applyFont="1" applyFill="1" applyBorder="1" applyProtection="1">
      <protection locked="0"/>
    </xf>
    <xf numFmtId="43" fontId="10" fillId="7" borderId="33" xfId="1" applyNumberFormat="1" applyFont="1" applyFill="1" applyBorder="1" applyProtection="1"/>
    <xf numFmtId="3" fontId="10" fillId="0" borderId="23" xfId="1" applyNumberFormat="1" applyFont="1" applyFill="1" applyBorder="1" applyAlignment="1" applyProtection="1">
      <alignment horizontal="right"/>
      <protection locked="0"/>
    </xf>
    <xf numFmtId="41" fontId="10" fillId="0" borderId="24" xfId="1" applyNumberFormat="1" applyFont="1" applyFill="1" applyBorder="1" applyProtection="1">
      <protection locked="0"/>
    </xf>
    <xf numFmtId="3" fontId="10" fillId="0" borderId="28" xfId="1" applyNumberFormat="1" applyFont="1" applyFill="1" applyBorder="1" applyAlignment="1" applyProtection="1">
      <alignment horizontal="right"/>
      <protection locked="0"/>
    </xf>
    <xf numFmtId="43" fontId="10" fillId="4" borderId="69" xfId="0" applyNumberFormat="1" applyFont="1" applyFill="1" applyBorder="1" applyProtection="1"/>
    <xf numFmtId="164" fontId="15" fillId="4" borderId="69" xfId="1" applyNumberFormat="1" applyFont="1" applyFill="1" applyBorder="1" applyAlignment="1" applyProtection="1">
      <alignment horizontal="right"/>
    </xf>
    <xf numFmtId="41" fontId="10" fillId="4" borderId="70" xfId="1" applyNumberFormat="1" applyFont="1" applyFill="1" applyBorder="1" applyProtection="1"/>
    <xf numFmtId="49" fontId="15" fillId="4" borderId="83" xfId="0" applyNumberFormat="1" applyFont="1" applyFill="1" applyBorder="1" applyAlignment="1" applyProtection="1"/>
    <xf numFmtId="0" fontId="15" fillId="4" borderId="0" xfId="0" applyFont="1" applyFill="1" applyBorder="1" applyAlignment="1" applyProtection="1"/>
    <xf numFmtId="43" fontId="15" fillId="4" borderId="0" xfId="0" applyNumberFormat="1" applyFont="1" applyFill="1" applyBorder="1" applyAlignment="1" applyProtection="1"/>
    <xf numFmtId="164" fontId="15" fillId="4" borderId="0" xfId="1" applyNumberFormat="1" applyFont="1" applyFill="1" applyBorder="1" applyAlignment="1" applyProtection="1">
      <alignment horizontal="right"/>
    </xf>
    <xf numFmtId="41" fontId="10" fillId="4" borderId="62" xfId="1" applyNumberFormat="1" applyFont="1" applyFill="1" applyBorder="1" applyProtection="1"/>
    <xf numFmtId="0" fontId="15" fillId="13" borderId="0" xfId="0" applyFont="1" applyFill="1" applyBorder="1" applyAlignment="1" applyProtection="1">
      <alignment horizontal="right"/>
    </xf>
    <xf numFmtId="41" fontId="10" fillId="4" borderId="42" xfId="1" applyNumberFormat="1" applyFont="1" applyFill="1" applyBorder="1" applyProtection="1"/>
    <xf numFmtId="41" fontId="10" fillId="0" borderId="23" xfId="1" applyNumberFormat="1" applyFont="1" applyFill="1" applyBorder="1" applyProtection="1">
      <protection locked="0"/>
    </xf>
    <xf numFmtId="41" fontId="10" fillId="0" borderId="47" xfId="1" applyNumberFormat="1" applyFont="1" applyFill="1" applyBorder="1" applyProtection="1">
      <protection locked="0"/>
    </xf>
    <xf numFmtId="41" fontId="10" fillId="10" borderId="23" xfId="1" applyNumberFormat="1" applyFont="1" applyFill="1" applyBorder="1" applyProtection="1">
      <protection locked="0"/>
    </xf>
    <xf numFmtId="41" fontId="10" fillId="10" borderId="47" xfId="1" applyNumberFormat="1" applyFont="1" applyFill="1" applyBorder="1" applyProtection="1">
      <protection locked="0"/>
    </xf>
    <xf numFmtId="164" fontId="24" fillId="4" borderId="54" xfId="1" applyNumberFormat="1" applyFont="1" applyFill="1" applyBorder="1" applyAlignment="1" applyProtection="1">
      <alignment horizontal="right"/>
    </xf>
    <xf numFmtId="41" fontId="10" fillId="0" borderId="28" xfId="1" applyNumberFormat="1" applyFont="1" applyFill="1" applyBorder="1" applyProtection="1">
      <protection locked="0"/>
    </xf>
    <xf numFmtId="41" fontId="10" fillId="0" borderId="49" xfId="1" applyNumberFormat="1" applyFont="1" applyFill="1" applyBorder="1" applyProtection="1">
      <protection locked="0"/>
    </xf>
    <xf numFmtId="41" fontId="10" fillId="0" borderId="28" xfId="1" applyNumberFormat="1" applyFont="1" applyFill="1" applyBorder="1" applyAlignment="1" applyProtection="1">
      <alignment horizontal="right"/>
      <protection locked="0"/>
    </xf>
    <xf numFmtId="41" fontId="10" fillId="0" borderId="49" xfId="1" applyNumberFormat="1" applyFont="1" applyFill="1" applyBorder="1" applyAlignment="1" applyProtection="1">
      <alignment horizontal="right"/>
      <protection locked="0"/>
    </xf>
    <xf numFmtId="49" fontId="26" fillId="10" borderId="43" xfId="0" applyNumberFormat="1" applyFont="1" applyFill="1" applyBorder="1" applyProtection="1"/>
    <xf numFmtId="49" fontId="24" fillId="10" borderId="78" xfId="0" applyNumberFormat="1" applyFont="1" applyFill="1" applyBorder="1" applyAlignment="1" applyProtection="1"/>
    <xf numFmtId="0" fontId="24" fillId="10" borderId="44" xfId="0" applyNumberFormat="1" applyFont="1" applyFill="1" applyBorder="1" applyAlignment="1" applyProtection="1"/>
    <xf numFmtId="41" fontId="10" fillId="10" borderId="28" xfId="1" applyNumberFormat="1" applyFont="1" applyFill="1" applyBorder="1" applyProtection="1">
      <protection locked="0"/>
    </xf>
    <xf numFmtId="41" fontId="10" fillId="10" borderId="49" xfId="1" applyNumberFormat="1" applyFont="1" applyFill="1" applyBorder="1" applyProtection="1">
      <protection locked="0"/>
    </xf>
    <xf numFmtId="0" fontId="26" fillId="10" borderId="26" xfId="0" applyNumberFormat="1" applyFont="1" applyFill="1" applyBorder="1" applyProtection="1"/>
    <xf numFmtId="0" fontId="26" fillId="10" borderId="48" xfId="0" applyNumberFormat="1" applyFont="1" applyFill="1" applyBorder="1" applyProtection="1"/>
    <xf numFmtId="41" fontId="10" fillId="10" borderId="49" xfId="1" applyNumberFormat="1" applyFont="1" applyFill="1" applyBorder="1" applyAlignment="1" applyProtection="1">
      <alignment horizontal="right"/>
      <protection locked="0"/>
    </xf>
    <xf numFmtId="164" fontId="24" fillId="10" borderId="39" xfId="1" applyNumberFormat="1" applyFont="1" applyFill="1" applyBorder="1" applyAlignment="1" applyProtection="1"/>
    <xf numFmtId="164" fontId="24" fillId="10" borderId="40" xfId="1" applyNumberFormat="1" applyFont="1" applyFill="1" applyBorder="1" applyAlignment="1" applyProtection="1">
      <alignment horizontal="right" wrapText="1"/>
    </xf>
    <xf numFmtId="43" fontId="24" fillId="10" borderId="58" xfId="1" applyNumberFormat="1" applyFont="1" applyFill="1" applyBorder="1" applyAlignment="1" applyProtection="1"/>
    <xf numFmtId="164" fontId="24" fillId="10" borderId="40" xfId="1" applyNumberFormat="1" applyFont="1" applyFill="1" applyBorder="1" applyAlignment="1" applyProtection="1"/>
    <xf numFmtId="164" fontId="24" fillId="10" borderId="40" xfId="1" applyNumberFormat="1" applyFont="1" applyFill="1" applyBorder="1" applyAlignment="1" applyProtection="1">
      <alignment horizontal="right"/>
    </xf>
    <xf numFmtId="164" fontId="15" fillId="10" borderId="69" xfId="1" applyNumberFormat="1" applyFont="1" applyFill="1" applyBorder="1" applyAlignment="1" applyProtection="1">
      <alignment horizontal="right"/>
    </xf>
    <xf numFmtId="41" fontId="10" fillId="10" borderId="70" xfId="1" applyNumberFormat="1" applyFont="1" applyFill="1" applyBorder="1" applyProtection="1"/>
    <xf numFmtId="164" fontId="24" fillId="10" borderId="54" xfId="1" applyNumberFormat="1" applyFont="1" applyFill="1" applyBorder="1" applyAlignment="1" applyProtection="1">
      <alignment horizontal="right"/>
    </xf>
    <xf numFmtId="41" fontId="10" fillId="10" borderId="42" xfId="1" applyNumberFormat="1" applyFont="1" applyFill="1" applyBorder="1" applyProtection="1"/>
    <xf numFmtId="49" fontId="24" fillId="4" borderId="78" xfId="0" applyNumberFormat="1" applyFont="1" applyFill="1" applyBorder="1" applyAlignment="1" applyProtection="1"/>
    <xf numFmtId="49" fontId="24" fillId="4" borderId="44" xfId="0" applyNumberFormat="1" applyFont="1" applyFill="1" applyBorder="1" applyAlignment="1" applyProtection="1"/>
    <xf numFmtId="49" fontId="24" fillId="4" borderId="45" xfId="0" applyNumberFormat="1" applyFont="1" applyFill="1" applyBorder="1" applyAlignment="1" applyProtection="1"/>
    <xf numFmtId="41" fontId="10" fillId="4" borderId="28" xfId="1" applyNumberFormat="1" applyFont="1" applyFill="1" applyBorder="1" applyAlignment="1" applyProtection="1">
      <alignment horizontal="right"/>
      <protection locked="0"/>
    </xf>
    <xf numFmtId="41" fontId="10" fillId="4" borderId="49" xfId="1" applyNumberFormat="1" applyFont="1" applyFill="1" applyBorder="1" applyAlignment="1" applyProtection="1">
      <alignment horizontal="right"/>
      <protection locked="0"/>
    </xf>
    <xf numFmtId="43" fontId="10" fillId="4" borderId="23" xfId="0" applyNumberFormat="1" applyFont="1" applyFill="1" applyBorder="1" applyProtection="1">
      <protection locked="0"/>
    </xf>
    <xf numFmtId="41" fontId="10" fillId="4" borderId="23" xfId="1" applyNumberFormat="1" applyFont="1" applyFill="1" applyBorder="1" applyProtection="1">
      <protection locked="0"/>
    </xf>
    <xf numFmtId="41" fontId="10" fillId="4" borderId="47" xfId="1" applyNumberFormat="1" applyFont="1" applyFill="1" applyBorder="1" applyProtection="1">
      <protection locked="0"/>
    </xf>
    <xf numFmtId="49" fontId="15" fillId="10" borderId="83" xfId="0" applyNumberFormat="1" applyFont="1" applyFill="1" applyBorder="1" applyAlignment="1" applyProtection="1"/>
    <xf numFmtId="0" fontId="15" fillId="10" borderId="0" xfId="0" applyFont="1" applyFill="1" applyBorder="1" applyAlignment="1" applyProtection="1"/>
    <xf numFmtId="43" fontId="15" fillId="10" borderId="0" xfId="0" applyNumberFormat="1" applyFont="1" applyFill="1" applyBorder="1" applyAlignment="1" applyProtection="1"/>
    <xf numFmtId="164" fontId="24" fillId="10" borderId="0" xfId="1" applyNumberFormat="1" applyFont="1" applyFill="1" applyBorder="1" applyAlignment="1" applyProtection="1">
      <alignment horizontal="right"/>
    </xf>
    <xf numFmtId="41" fontId="10" fillId="10" borderId="62" xfId="1" applyNumberFormat="1" applyFont="1" applyFill="1" applyBorder="1" applyProtection="1"/>
    <xf numFmtId="49" fontId="26" fillId="10" borderId="96" xfId="0" applyNumberFormat="1" applyFont="1" applyFill="1" applyBorder="1" applyProtection="1"/>
    <xf numFmtId="164" fontId="10" fillId="0" borderId="72" xfId="1" applyNumberFormat="1" applyFont="1" applyFill="1" applyBorder="1" applyProtection="1">
      <protection locked="0"/>
    </xf>
    <xf numFmtId="164" fontId="10" fillId="0" borderId="92" xfId="1" applyNumberFormat="1" applyFont="1" applyFill="1" applyBorder="1" applyProtection="1">
      <protection locked="0"/>
    </xf>
    <xf numFmtId="43" fontId="10" fillId="0" borderId="72" xfId="1" applyNumberFormat="1" applyFont="1" applyFill="1" applyBorder="1" applyProtection="1">
      <protection locked="0"/>
    </xf>
    <xf numFmtId="41" fontId="10" fillId="0" borderId="93" xfId="1" applyNumberFormat="1" applyFont="1" applyFill="1" applyBorder="1" applyProtection="1">
      <protection locked="0"/>
    </xf>
    <xf numFmtId="41" fontId="10" fillId="0" borderId="95" xfId="1" applyNumberFormat="1" applyFont="1" applyFill="1" applyBorder="1" applyProtection="1">
      <protection locked="0"/>
    </xf>
    <xf numFmtId="43" fontId="10" fillId="3" borderId="72" xfId="1" applyNumberFormat="1" applyFont="1" applyFill="1" applyBorder="1" applyProtection="1"/>
    <xf numFmtId="0" fontId="10" fillId="10" borderId="83" xfId="0" applyNumberFormat="1" applyFont="1" applyFill="1" applyBorder="1" applyProtection="1"/>
    <xf numFmtId="0" fontId="10" fillId="10" borderId="0" xfId="0" applyNumberFormat="1" applyFont="1" applyFill="1" applyBorder="1" applyProtection="1"/>
    <xf numFmtId="43" fontId="10" fillId="10" borderId="0" xfId="0" applyNumberFormat="1" applyFont="1" applyFill="1" applyBorder="1" applyProtection="1">
      <protection locked="0"/>
    </xf>
    <xf numFmtId="164" fontId="10" fillId="10" borderId="0" xfId="1" applyNumberFormat="1" applyFont="1" applyFill="1" applyBorder="1" applyProtection="1">
      <protection locked="0"/>
    </xf>
    <xf numFmtId="43" fontId="10" fillId="10" borderId="0" xfId="1" applyNumberFormat="1" applyFont="1" applyFill="1" applyBorder="1" applyProtection="1">
      <protection locked="0"/>
    </xf>
    <xf numFmtId="41" fontId="10" fillId="10" borderId="62" xfId="1" applyNumberFormat="1" applyFont="1" applyFill="1" applyBorder="1" applyProtection="1">
      <protection locked="0"/>
    </xf>
    <xf numFmtId="43" fontId="10" fillId="10" borderId="86" xfId="1" applyNumberFormat="1" applyFont="1" applyFill="1" applyBorder="1" applyProtection="1">
      <protection locked="0"/>
    </xf>
    <xf numFmtId="43" fontId="10" fillId="10" borderId="108" xfId="1" applyNumberFormat="1" applyFont="1" applyFill="1" applyBorder="1" applyProtection="1"/>
    <xf numFmtId="0" fontId="10" fillId="18" borderId="91" xfId="0" applyNumberFormat="1" applyFont="1" applyFill="1" applyBorder="1" applyProtection="1"/>
    <xf numFmtId="0" fontId="10" fillId="18" borderId="71" xfId="0" applyNumberFormat="1" applyFont="1" applyFill="1" applyBorder="1" applyProtection="1"/>
    <xf numFmtId="0" fontId="10" fillId="18" borderId="26" xfId="0" applyNumberFormat="1" applyFont="1" applyFill="1" applyBorder="1" applyProtection="1"/>
    <xf numFmtId="0" fontId="10" fillId="18" borderId="48" xfId="0" applyNumberFormat="1" applyFont="1" applyFill="1" applyBorder="1" applyProtection="1"/>
    <xf numFmtId="0" fontId="10" fillId="10" borderId="91" xfId="0" applyNumberFormat="1" applyFont="1" applyFill="1" applyBorder="1" applyProtection="1"/>
    <xf numFmtId="0" fontId="10" fillId="10" borderId="71" xfId="0" applyNumberFormat="1" applyFont="1" applyFill="1" applyBorder="1" applyProtection="1"/>
    <xf numFmtId="164" fontId="10" fillId="10" borderId="72" xfId="1" applyNumberFormat="1" applyFont="1" applyFill="1" applyBorder="1" applyProtection="1">
      <protection locked="0"/>
    </xf>
    <xf numFmtId="164" fontId="10" fillId="10" borderId="92" xfId="1" applyNumberFormat="1" applyFont="1" applyFill="1" applyBorder="1" applyProtection="1">
      <protection locked="0"/>
    </xf>
    <xf numFmtId="41" fontId="10" fillId="10" borderId="93" xfId="1" applyNumberFormat="1" applyFont="1" applyFill="1" applyBorder="1" applyProtection="1">
      <protection locked="0"/>
    </xf>
    <xf numFmtId="0" fontId="26" fillId="18" borderId="26" xfId="0" applyNumberFormat="1" applyFont="1" applyFill="1" applyBorder="1" applyProtection="1"/>
    <xf numFmtId="0" fontId="26" fillId="18" borderId="48" xfId="0" applyNumberFormat="1" applyFont="1" applyFill="1" applyBorder="1" applyProtection="1"/>
    <xf numFmtId="164" fontId="24" fillId="0" borderId="40" xfId="1" applyNumberFormat="1" applyFont="1" applyFill="1" applyBorder="1" applyAlignment="1" applyProtection="1">
      <alignment horizontal="right" wrapText="1"/>
    </xf>
    <xf numFmtId="41" fontId="10" fillId="10" borderId="0" xfId="1" applyNumberFormat="1" applyFont="1" applyFill="1" applyBorder="1" applyProtection="1">
      <protection locked="0"/>
    </xf>
    <xf numFmtId="164" fontId="15" fillId="10" borderId="0" xfId="1" applyNumberFormat="1" applyFont="1" applyFill="1" applyBorder="1" applyAlignment="1" applyProtection="1">
      <alignment horizontal="right"/>
    </xf>
    <xf numFmtId="0" fontId="10" fillId="14" borderId="0" xfId="0" applyFont="1" applyFill="1" applyProtection="1"/>
    <xf numFmtId="0" fontId="10" fillId="14" borderId="83" xfId="0" applyNumberFormat="1" applyFont="1" applyFill="1" applyBorder="1" applyProtection="1"/>
    <xf numFmtId="0" fontId="10" fillId="14" borderId="109" xfId="0" applyNumberFormat="1" applyFont="1" applyFill="1" applyBorder="1" applyProtection="1"/>
    <xf numFmtId="164" fontId="10" fillId="14" borderId="28" xfId="1" applyNumberFormat="1" applyFont="1" applyFill="1" applyBorder="1" applyProtection="1">
      <protection locked="0"/>
    </xf>
    <xf numFmtId="164" fontId="10" fillId="14" borderId="49" xfId="1" applyNumberFormat="1" applyFont="1" applyFill="1" applyBorder="1" applyProtection="1">
      <protection locked="0"/>
    </xf>
    <xf numFmtId="41" fontId="10" fillId="14" borderId="29" xfId="1" applyNumberFormat="1" applyFont="1" applyFill="1" applyBorder="1" applyProtection="1">
      <protection locked="0"/>
    </xf>
    <xf numFmtId="0" fontId="10" fillId="14" borderId="26" xfId="0" applyNumberFormat="1" applyFont="1" applyFill="1" applyBorder="1" applyProtection="1"/>
    <xf numFmtId="0" fontId="10" fillId="14" borderId="48" xfId="0" applyNumberFormat="1" applyFont="1" applyFill="1" applyBorder="1" applyProtection="1"/>
    <xf numFmtId="49" fontId="26" fillId="14" borderId="96" xfId="0" applyNumberFormat="1" applyFont="1" applyFill="1" applyBorder="1" applyProtection="1"/>
    <xf numFmtId="0" fontId="15" fillId="14" borderId="71" xfId="0" applyFont="1" applyFill="1" applyBorder="1" applyProtection="1"/>
    <xf numFmtId="43" fontId="10" fillId="14" borderId="72" xfId="0" applyNumberFormat="1" applyFont="1" applyFill="1" applyBorder="1" applyProtection="1"/>
    <xf numFmtId="41" fontId="10" fillId="14" borderId="72" xfId="1" applyNumberFormat="1" applyFont="1" applyFill="1" applyBorder="1" applyProtection="1"/>
    <xf numFmtId="41" fontId="10" fillId="14" borderId="95" xfId="1" applyNumberFormat="1" applyFont="1" applyFill="1" applyBorder="1" applyProtection="1"/>
    <xf numFmtId="164" fontId="24" fillId="14" borderId="39" xfId="1" applyNumberFormat="1" applyFont="1" applyFill="1" applyBorder="1" applyAlignment="1" applyProtection="1"/>
    <xf numFmtId="164" fontId="24" fillId="14" borderId="40" xfId="1" applyNumberFormat="1" applyFont="1" applyFill="1" applyBorder="1" applyAlignment="1" applyProtection="1">
      <alignment horizontal="right" wrapText="1"/>
    </xf>
    <xf numFmtId="43" fontId="24" fillId="14" borderId="58" xfId="1" applyNumberFormat="1" applyFont="1" applyFill="1" applyBorder="1" applyAlignment="1" applyProtection="1"/>
    <xf numFmtId="164" fontId="24" fillId="14" borderId="40" xfId="1" applyNumberFormat="1" applyFont="1" applyFill="1" applyBorder="1" applyAlignment="1" applyProtection="1"/>
    <xf numFmtId="164" fontId="24" fillId="14" borderId="40" xfId="1" applyNumberFormat="1" applyFont="1" applyFill="1" applyBorder="1" applyAlignment="1" applyProtection="1">
      <alignment horizontal="right"/>
    </xf>
    <xf numFmtId="41" fontId="10" fillId="14" borderId="41" xfId="0" applyNumberFormat="1" applyFont="1" applyFill="1" applyBorder="1" applyProtection="1"/>
    <xf numFmtId="164" fontId="15" fillId="14" borderId="69" xfId="1" applyNumberFormat="1" applyFont="1" applyFill="1" applyBorder="1" applyAlignment="1" applyProtection="1">
      <alignment horizontal="right"/>
    </xf>
    <xf numFmtId="41" fontId="10" fillId="14" borderId="70" xfId="1" applyNumberFormat="1" applyFont="1" applyFill="1" applyBorder="1" applyProtection="1"/>
    <xf numFmtId="49" fontId="15" fillId="14" borderId="83" xfId="0" applyNumberFormat="1" applyFont="1" applyFill="1" applyBorder="1" applyAlignment="1" applyProtection="1"/>
    <xf numFmtId="0" fontId="15" fillId="14" borderId="0" xfId="0" applyFont="1" applyFill="1" applyBorder="1" applyAlignment="1" applyProtection="1"/>
    <xf numFmtId="43" fontId="15" fillId="14" borderId="0" xfId="0" applyNumberFormat="1" applyFont="1" applyFill="1" applyBorder="1" applyAlignment="1" applyProtection="1"/>
    <xf numFmtId="164" fontId="15" fillId="14" borderId="0" xfId="1" applyNumberFormat="1" applyFont="1" applyFill="1" applyBorder="1" applyAlignment="1" applyProtection="1">
      <alignment horizontal="right"/>
    </xf>
    <xf numFmtId="41" fontId="10" fillId="14" borderId="62" xfId="1" applyNumberFormat="1" applyFont="1" applyFill="1" applyBorder="1" applyProtection="1"/>
    <xf numFmtId="43" fontId="10" fillId="0" borderId="110" xfId="0" applyNumberFormat="1" applyFont="1" applyFill="1" applyBorder="1" applyProtection="1">
      <protection locked="0"/>
    </xf>
    <xf numFmtId="164" fontId="10" fillId="0" borderId="110" xfId="1" applyNumberFormat="1" applyFont="1" applyFill="1" applyBorder="1" applyProtection="1">
      <protection locked="0"/>
    </xf>
    <xf numFmtId="164" fontId="10" fillId="0" borderId="0" xfId="1" applyNumberFormat="1" applyFont="1" applyFill="1" applyBorder="1" applyProtection="1">
      <protection locked="0"/>
    </xf>
    <xf numFmtId="41" fontId="10" fillId="0" borderId="62" xfId="1" applyNumberFormat="1" applyFont="1" applyFill="1" applyBorder="1" applyProtection="1">
      <protection locked="0"/>
    </xf>
    <xf numFmtId="43" fontId="10" fillId="0" borderId="49" xfId="1" applyNumberFormat="1" applyFont="1" applyFill="1" applyBorder="1" applyProtection="1">
      <protection locked="0"/>
    </xf>
    <xf numFmtId="43" fontId="10" fillId="0" borderId="92" xfId="1" applyFont="1" applyFill="1" applyBorder="1" applyProtection="1">
      <protection locked="0"/>
    </xf>
    <xf numFmtId="43" fontId="10" fillId="0" borderId="49" xfId="1" applyFont="1" applyFill="1" applyBorder="1" applyProtection="1">
      <protection locked="0"/>
    </xf>
    <xf numFmtId="37" fontId="10" fillId="0" borderId="28" xfId="1" applyNumberFormat="1" applyFont="1" applyFill="1" applyBorder="1" applyProtection="1">
      <protection locked="0"/>
    </xf>
    <xf numFmtId="164" fontId="10" fillId="0" borderId="56" xfId="1" applyNumberFormat="1" applyFont="1" applyFill="1" applyBorder="1" applyProtection="1">
      <protection locked="0"/>
    </xf>
    <xf numFmtId="41" fontId="10" fillId="0" borderId="64" xfId="1" applyNumberFormat="1" applyFont="1" applyFill="1" applyBorder="1" applyProtection="1">
      <protection locked="0"/>
    </xf>
    <xf numFmtId="43" fontId="10" fillId="0" borderId="98" xfId="1" applyFont="1" applyFill="1" applyBorder="1" applyProtection="1">
      <protection locked="0"/>
    </xf>
    <xf numFmtId="43" fontId="15" fillId="0" borderId="4" xfId="0" applyNumberFormat="1" applyFont="1" applyFill="1" applyBorder="1" applyAlignment="1" applyProtection="1">
      <alignment horizontal="centerContinuous"/>
    </xf>
    <xf numFmtId="164" fontId="15" fillId="0" borderId="4" xfId="1" applyNumberFormat="1" applyFont="1" applyFill="1" applyBorder="1" applyAlignment="1" applyProtection="1">
      <alignment horizontal="centerContinuous" wrapText="1"/>
    </xf>
    <xf numFmtId="43" fontId="15" fillId="0" borderId="20" xfId="0" applyNumberFormat="1" applyFont="1" applyFill="1" applyBorder="1" applyAlignment="1" applyProtection="1">
      <alignment horizontal="centerContinuous"/>
    </xf>
    <xf numFmtId="43" fontId="10" fillId="0" borderId="23" xfId="1" applyFont="1" applyFill="1" applyBorder="1" applyAlignment="1" applyProtection="1">
      <alignment horizontal="right"/>
      <protection locked="0"/>
    </xf>
    <xf numFmtId="43" fontId="10" fillId="0" borderId="28" xfId="1" applyFont="1" applyFill="1" applyBorder="1" applyAlignment="1" applyProtection="1">
      <alignment horizontal="right"/>
      <protection locked="0"/>
    </xf>
    <xf numFmtId="43" fontId="10" fillId="0" borderId="49" xfId="1" applyFont="1" applyFill="1" applyBorder="1" applyAlignment="1" applyProtection="1">
      <alignment horizontal="right"/>
      <protection locked="0"/>
    </xf>
    <xf numFmtId="3" fontId="10" fillId="10" borderId="28" xfId="1" applyNumberFormat="1" applyFont="1" applyFill="1" applyBorder="1" applyAlignment="1" applyProtection="1">
      <alignment horizontal="right"/>
      <protection locked="0"/>
    </xf>
    <xf numFmtId="43" fontId="10" fillId="10" borderId="49" xfId="1" applyFont="1" applyFill="1" applyBorder="1" applyAlignment="1" applyProtection="1">
      <alignment horizontal="right"/>
      <protection locked="0"/>
    </xf>
    <xf numFmtId="43" fontId="10" fillId="10" borderId="12" xfId="1" applyFont="1" applyFill="1" applyBorder="1" applyProtection="1"/>
    <xf numFmtId="167" fontId="10" fillId="4" borderId="28" xfId="0" applyNumberFormat="1" applyFont="1" applyFill="1" applyBorder="1" applyProtection="1">
      <protection locked="0"/>
    </xf>
    <xf numFmtId="41" fontId="10" fillId="4" borderId="28" xfId="1" applyNumberFormat="1" applyFont="1" applyFill="1" applyBorder="1" applyProtection="1">
      <protection locked="0"/>
    </xf>
    <xf numFmtId="41" fontId="10" fillId="4" borderId="49" xfId="1" applyNumberFormat="1" applyFont="1" applyFill="1" applyBorder="1" applyProtection="1">
      <protection locked="0"/>
    </xf>
    <xf numFmtId="41" fontId="10" fillId="10" borderId="37" xfId="1" applyNumberFormat="1" applyFont="1" applyFill="1" applyBorder="1" applyProtection="1"/>
    <xf numFmtId="43" fontId="10" fillId="2" borderId="33" xfId="0" applyNumberFormat="1" applyFont="1" applyFill="1" applyBorder="1" applyProtection="1"/>
    <xf numFmtId="41" fontId="10" fillId="2" borderId="33" xfId="1" applyNumberFormat="1" applyFont="1" applyFill="1" applyBorder="1" applyAlignment="1" applyProtection="1">
      <alignment horizontal="right"/>
    </xf>
    <xf numFmtId="41" fontId="10" fillId="2" borderId="100" xfId="1" applyNumberFormat="1" applyFont="1" applyFill="1" applyBorder="1" applyAlignment="1" applyProtection="1">
      <alignment horizontal="right"/>
    </xf>
    <xf numFmtId="41" fontId="10" fillId="2" borderId="28" xfId="1" applyNumberFormat="1" applyFont="1" applyFill="1" applyBorder="1" applyAlignment="1" applyProtection="1">
      <alignment horizontal="right"/>
    </xf>
    <xf numFmtId="41" fontId="10" fillId="2" borderId="34" xfId="1" applyNumberFormat="1" applyFont="1" applyFill="1" applyBorder="1" applyProtection="1"/>
    <xf numFmtId="0" fontId="15" fillId="4" borderId="54" xfId="0" applyFont="1" applyFill="1" applyBorder="1" applyAlignment="1" applyProtection="1">
      <alignment horizontal="right"/>
    </xf>
    <xf numFmtId="49" fontId="24" fillId="20" borderId="78" xfId="0" applyNumberFormat="1" applyFont="1" applyFill="1" applyBorder="1" applyProtection="1"/>
    <xf numFmtId="0" fontId="15" fillId="20" borderId="44" xfId="0" applyFont="1" applyFill="1" applyBorder="1" applyProtection="1"/>
    <xf numFmtId="43" fontId="15" fillId="20" borderId="44" xfId="0" applyNumberFormat="1" applyFont="1" applyFill="1" applyBorder="1" applyAlignment="1" applyProtection="1">
      <alignment horizontal="centerContinuous"/>
    </xf>
    <xf numFmtId="164" fontId="15" fillId="20" borderId="44" xfId="1" applyNumberFormat="1" applyFont="1" applyFill="1" applyBorder="1" applyAlignment="1" applyProtection="1">
      <alignment horizontal="centerContinuous" wrapText="1"/>
    </xf>
    <xf numFmtId="43" fontId="15" fillId="20" borderId="45" xfId="0" applyNumberFormat="1" applyFont="1" applyFill="1" applyBorder="1" applyAlignment="1" applyProtection="1">
      <alignment horizontal="centerContinuous"/>
    </xf>
    <xf numFmtId="0" fontId="10" fillId="20" borderId="0" xfId="0" applyFont="1" applyFill="1" applyProtection="1"/>
    <xf numFmtId="0" fontId="15" fillId="3" borderId="69" xfId="0" applyFont="1" applyFill="1" applyBorder="1" applyProtection="1"/>
    <xf numFmtId="0" fontId="10" fillId="3" borderId="69" xfId="0" applyFont="1" applyFill="1" applyBorder="1" applyProtection="1"/>
    <xf numFmtId="43" fontId="10" fillId="3" borderId="69" xfId="0" applyNumberFormat="1" applyFont="1" applyFill="1" applyBorder="1" applyProtection="1"/>
    <xf numFmtId="43" fontId="10" fillId="4" borderId="70" xfId="0" applyNumberFormat="1" applyFont="1" applyFill="1" applyBorder="1" applyProtection="1"/>
    <xf numFmtId="49" fontId="10" fillId="4" borderId="83" xfId="0" applyNumberFormat="1" applyFont="1" applyFill="1" applyBorder="1" applyProtection="1"/>
    <xf numFmtId="0" fontId="15" fillId="7" borderId="0" xfId="0" applyFont="1" applyFill="1" applyBorder="1" applyProtection="1"/>
    <xf numFmtId="0" fontId="10" fillId="7" borderId="0" xfId="0" applyFont="1" applyFill="1" applyBorder="1" applyProtection="1"/>
    <xf numFmtId="43" fontId="10" fillId="7" borderId="0" xfId="0" applyNumberFormat="1" applyFont="1" applyFill="1" applyBorder="1" applyProtection="1"/>
    <xf numFmtId="43" fontId="10" fillId="4" borderId="62" xfId="0" applyNumberFormat="1" applyFont="1" applyFill="1" applyBorder="1" applyProtection="1"/>
    <xf numFmtId="0" fontId="15" fillId="10" borderId="40" xfId="0" applyFont="1" applyFill="1" applyBorder="1" applyAlignment="1" applyProtection="1">
      <alignment horizontal="right" wrapText="1"/>
    </xf>
    <xf numFmtId="43" fontId="15" fillId="10" borderId="58" xfId="0" applyNumberFormat="1" applyFont="1" applyFill="1" applyBorder="1" applyAlignment="1" applyProtection="1"/>
    <xf numFmtId="164" fontId="15" fillId="10" borderId="40" xfId="1" applyNumberFormat="1" applyFont="1" applyFill="1" applyBorder="1" applyAlignment="1" applyProtection="1">
      <alignment horizontal="right"/>
    </xf>
    <xf numFmtId="49" fontId="12" fillId="13" borderId="0" xfId="0" applyNumberFormat="1" applyFont="1" applyFill="1" applyAlignment="1" applyProtection="1">
      <alignment horizontal="centerContinuous"/>
    </xf>
    <xf numFmtId="0" fontId="12" fillId="13" borderId="0" xfId="0" applyFont="1" applyFill="1" applyBorder="1" applyAlignment="1" applyProtection="1">
      <alignment horizontal="centerContinuous"/>
    </xf>
    <xf numFmtId="49" fontId="9" fillId="13" borderId="0" xfId="0" applyNumberFormat="1" applyFont="1" applyFill="1" applyAlignment="1" applyProtection="1">
      <alignment horizontal="centerContinuous"/>
    </xf>
    <xf numFmtId="0" fontId="9" fillId="13" borderId="0" xfId="0" applyFont="1" applyFill="1" applyBorder="1" applyAlignment="1" applyProtection="1">
      <alignment horizontal="centerContinuous"/>
    </xf>
    <xf numFmtId="0" fontId="9" fillId="0" borderId="0" xfId="0" applyFont="1" applyProtection="1"/>
    <xf numFmtId="0" fontId="12" fillId="13" borderId="0" xfId="0" applyNumberFormat="1" applyFont="1" applyFill="1" applyAlignment="1" applyProtection="1">
      <alignment horizontal="centerContinuous"/>
    </xf>
    <xf numFmtId="0" fontId="12" fillId="0" borderId="0" xfId="0" applyFont="1" applyProtection="1"/>
    <xf numFmtId="49" fontId="10" fillId="13" borderId="0" xfId="0" applyNumberFormat="1" applyFont="1" applyFill="1" applyAlignment="1" applyProtection="1">
      <alignment horizontal="centerContinuous"/>
    </xf>
    <xf numFmtId="0" fontId="10" fillId="13" borderId="0" xfId="0" applyFont="1" applyFill="1" applyBorder="1" applyAlignment="1" applyProtection="1">
      <alignment horizontal="centerContinuous"/>
    </xf>
    <xf numFmtId="49" fontId="9" fillId="13" borderId="0" xfId="0" applyNumberFormat="1" applyFont="1" applyFill="1" applyBorder="1" applyProtection="1"/>
    <xf numFmtId="0" fontId="10" fillId="13" borderId="0" xfId="0" applyFont="1" applyFill="1" applyBorder="1"/>
    <xf numFmtId="0" fontId="20" fillId="13" borderId="0" xfId="0" applyFont="1" applyFill="1" applyBorder="1" applyAlignment="1" applyProtection="1">
      <alignment horizontal="left"/>
    </xf>
    <xf numFmtId="0" fontId="14" fillId="13" borderId="0" xfId="0" applyFont="1" applyFill="1" applyBorder="1"/>
    <xf numFmtId="0" fontId="15" fillId="13" borderId="0" xfId="0" applyFont="1" applyFill="1" applyBorder="1" applyAlignment="1" applyProtection="1">
      <alignment horizontal="center"/>
    </xf>
    <xf numFmtId="43" fontId="10" fillId="13" borderId="0" xfId="1" applyFont="1" applyFill="1" applyBorder="1"/>
    <xf numFmtId="43" fontId="10" fillId="10" borderId="0" xfId="1" applyFont="1" applyFill="1" applyBorder="1"/>
    <xf numFmtId="0" fontId="20" fillId="13" borderId="0" xfId="0" applyFont="1" applyFill="1" applyBorder="1" applyAlignment="1">
      <alignment horizontal="left" wrapText="1"/>
    </xf>
    <xf numFmtId="0" fontId="15" fillId="13" borderId="0" xfId="0" applyFont="1" applyFill="1" applyBorder="1" applyAlignment="1">
      <alignment horizontal="right" wrapText="1"/>
    </xf>
    <xf numFmtId="43" fontId="15" fillId="13" borderId="0" xfId="1" applyFont="1" applyFill="1" applyBorder="1"/>
    <xf numFmtId="0" fontId="15" fillId="13" borderId="0" xfId="0" applyFont="1" applyFill="1" applyBorder="1"/>
    <xf numFmtId="0" fontId="15" fillId="13" borderId="0" xfId="0" applyFont="1" applyFill="1" applyBorder="1" applyAlignment="1">
      <alignment horizontal="right"/>
    </xf>
    <xf numFmtId="43" fontId="15" fillId="13" borderId="0" xfId="0" applyNumberFormat="1" applyFont="1" applyFill="1" applyBorder="1"/>
    <xf numFmtId="43" fontId="15" fillId="13" borderId="3" xfId="0" applyNumberFormat="1" applyFont="1" applyFill="1" applyBorder="1"/>
    <xf numFmtId="0" fontId="10" fillId="0" borderId="0" xfId="0" applyFont="1" applyBorder="1"/>
    <xf numFmtId="0" fontId="27" fillId="13" borderId="0" xfId="6" applyFont="1" applyFill="1" applyAlignment="1">
      <alignment horizontal="centerContinuous"/>
    </xf>
    <xf numFmtId="0" fontId="28" fillId="13" borderId="0" xfId="6" applyFont="1" applyFill="1" applyAlignment="1">
      <alignment horizontal="centerContinuous"/>
    </xf>
    <xf numFmtId="0" fontId="28" fillId="0" borderId="0" xfId="6" applyFont="1"/>
    <xf numFmtId="0" fontId="27" fillId="13" borderId="0" xfId="6" applyFont="1" applyFill="1"/>
    <xf numFmtId="0" fontId="28" fillId="13" borderId="0" xfId="6" applyFont="1" applyFill="1"/>
    <xf numFmtId="0" fontId="27" fillId="13" borderId="4" xfId="6" applyFont="1" applyFill="1" applyBorder="1"/>
    <xf numFmtId="0" fontId="28" fillId="13" borderId="4" xfId="6" applyFont="1" applyFill="1" applyBorder="1"/>
    <xf numFmtId="0" fontId="29" fillId="13" borderId="0" xfId="6" applyFont="1" applyFill="1" applyAlignment="1">
      <alignment horizontal="center"/>
    </xf>
    <xf numFmtId="0" fontId="29" fillId="0" borderId="0" xfId="6" applyFont="1" applyAlignment="1">
      <alignment horizontal="center"/>
    </xf>
    <xf numFmtId="0" fontId="28" fillId="13" borderId="5" xfId="6" applyFont="1" applyFill="1" applyBorder="1" applyAlignment="1">
      <alignment wrapText="1"/>
    </xf>
    <xf numFmtId="0" fontId="27" fillId="13" borderId="6" xfId="6" applyFont="1" applyFill="1" applyBorder="1" applyAlignment="1">
      <alignment horizontal="center" wrapText="1"/>
    </xf>
    <xf numFmtId="0" fontId="27" fillId="13" borderId="5" xfId="6" applyFont="1" applyFill="1" applyBorder="1" applyAlignment="1">
      <alignment horizontal="center" wrapText="1"/>
    </xf>
    <xf numFmtId="0" fontId="28" fillId="0" borderId="0" xfId="6" applyFont="1" applyAlignment="1">
      <alignment wrapText="1"/>
    </xf>
    <xf numFmtId="0" fontId="28" fillId="13" borderId="5" xfId="6" applyFont="1" applyFill="1" applyBorder="1"/>
    <xf numFmtId="0" fontId="28" fillId="10" borderId="110" xfId="6" applyFont="1" applyFill="1" applyBorder="1"/>
    <xf numFmtId="43" fontId="28" fillId="13" borderId="6" xfId="3" applyFont="1" applyFill="1" applyBorder="1" applyAlignment="1">
      <alignment horizontal="right"/>
    </xf>
    <xf numFmtId="43" fontId="28" fillId="13" borderId="25" xfId="3" applyFont="1" applyFill="1" applyBorder="1" applyAlignment="1">
      <alignment horizontal="right"/>
    </xf>
    <xf numFmtId="43" fontId="28" fillId="13" borderId="5" xfId="3" applyFont="1" applyFill="1" applyBorder="1" applyAlignment="1">
      <alignment horizontal="right"/>
    </xf>
    <xf numFmtId="43" fontId="28" fillId="13" borderId="5" xfId="6" applyNumberFormat="1" applyFont="1" applyFill="1" applyBorder="1" applyAlignment="1">
      <alignment horizontal="right"/>
    </xf>
    <xf numFmtId="0" fontId="28" fillId="10" borderId="84" xfId="6" applyFont="1" applyFill="1" applyBorder="1"/>
    <xf numFmtId="0" fontId="30" fillId="13" borderId="0" xfId="6" applyFont="1" applyFill="1" applyBorder="1"/>
    <xf numFmtId="0" fontId="28" fillId="13" borderId="0" xfId="6" applyFont="1" applyFill="1" applyBorder="1"/>
    <xf numFmtId="0" fontId="1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0" fillId="4" borderId="0" xfId="0" applyFont="1" applyFill="1"/>
    <xf numFmtId="49" fontId="20" fillId="4" borderId="4" xfId="0" applyNumberFormat="1" applyFont="1" applyFill="1" applyBorder="1" applyAlignment="1" applyProtection="1">
      <alignment horizontal="left"/>
    </xf>
    <xf numFmtId="0" fontId="20" fillId="4" borderId="0" xfId="0" applyFont="1" applyFill="1" applyAlignment="1">
      <alignment horizontal="right"/>
    </xf>
    <xf numFmtId="0" fontId="20" fillId="0" borderId="0" xfId="0" applyFont="1"/>
    <xf numFmtId="0" fontId="20" fillId="4" borderId="1" xfId="0" applyFont="1" applyFill="1" applyBorder="1" applyAlignment="1">
      <alignment horizontal="left"/>
    </xf>
    <xf numFmtId="0" fontId="20" fillId="4" borderId="1" xfId="0" applyFont="1" applyFill="1" applyBorder="1"/>
    <xf numFmtId="0" fontId="20" fillId="4" borderId="4" xfId="0" applyFont="1" applyFill="1" applyBorder="1" applyAlignment="1">
      <alignment horizontal="left"/>
    </xf>
    <xf numFmtId="0" fontId="20" fillId="4" borderId="0" xfId="0" applyFont="1" applyFill="1" applyBorder="1"/>
    <xf numFmtId="42" fontId="20" fillId="4" borderId="4" xfId="0" applyNumberFormat="1" applyFont="1" applyFill="1" applyBorder="1"/>
    <xf numFmtId="0" fontId="15" fillId="13" borderId="111" xfId="0" applyFont="1" applyFill="1" applyBorder="1" applyAlignment="1">
      <alignment horizontal="center"/>
    </xf>
    <xf numFmtId="0" fontId="15" fillId="13" borderId="112" xfId="0" applyFont="1" applyFill="1" applyBorder="1" applyAlignment="1">
      <alignment horizontal="center"/>
    </xf>
    <xf numFmtId="0" fontId="15" fillId="13" borderId="52" xfId="0" applyFont="1" applyFill="1" applyBorder="1" applyAlignment="1">
      <alignment horizontal="center"/>
    </xf>
    <xf numFmtId="49" fontId="10" fillId="4" borderId="113" xfId="0" applyNumberFormat="1" applyFont="1" applyFill="1" applyBorder="1" applyAlignment="1" applyProtection="1">
      <alignment horizontal="center"/>
    </xf>
    <xf numFmtId="49" fontId="10" fillId="4" borderId="114" xfId="0" applyNumberFormat="1" applyFont="1" applyFill="1" applyBorder="1" applyAlignment="1" applyProtection="1">
      <alignment horizontal="center"/>
    </xf>
    <xf numFmtId="41" fontId="10" fillId="4" borderId="115" xfId="0" applyNumberFormat="1" applyFont="1" applyFill="1" applyBorder="1" applyProtection="1"/>
    <xf numFmtId="49" fontId="10" fillId="4" borderId="116" xfId="0" applyNumberFormat="1" applyFont="1" applyFill="1" applyBorder="1" applyAlignment="1" applyProtection="1">
      <alignment horizontal="center"/>
    </xf>
    <xf numFmtId="49" fontId="10" fillId="4" borderId="25" xfId="0" applyNumberFormat="1" applyFont="1" applyFill="1" applyBorder="1" applyAlignment="1" applyProtection="1">
      <alignment horizontal="center"/>
    </xf>
    <xf numFmtId="41" fontId="10" fillId="4" borderId="117" xfId="0" applyNumberFormat="1" applyFont="1" applyFill="1" applyBorder="1" applyProtection="1">
      <protection locked="0"/>
    </xf>
    <xf numFmtId="41" fontId="10" fillId="4" borderId="117" xfId="0" applyNumberFormat="1" applyFont="1" applyFill="1" applyBorder="1" applyProtection="1"/>
    <xf numFmtId="49" fontId="10" fillId="4" borderId="116" xfId="0" applyNumberFormat="1" applyFont="1" applyFill="1" applyBorder="1" applyAlignment="1" applyProtection="1">
      <alignment horizontal="center"/>
      <protection locked="0"/>
    </xf>
    <xf numFmtId="49" fontId="10" fillId="4" borderId="25" xfId="0" applyNumberFormat="1" applyFont="1" applyFill="1" applyBorder="1" applyAlignment="1" applyProtection="1">
      <alignment horizontal="center"/>
      <protection locked="0"/>
    </xf>
    <xf numFmtId="49" fontId="10" fillId="4" borderId="118" xfId="0" applyNumberFormat="1" applyFont="1" applyFill="1" applyBorder="1" applyAlignment="1" applyProtection="1">
      <alignment horizontal="center"/>
      <protection locked="0"/>
    </xf>
    <xf numFmtId="49" fontId="10" fillId="4" borderId="81" xfId="0" applyNumberFormat="1" applyFont="1" applyFill="1" applyBorder="1" applyAlignment="1" applyProtection="1">
      <alignment horizontal="center"/>
      <protection locked="0"/>
    </xf>
    <xf numFmtId="41" fontId="10" fillId="4" borderId="82" xfId="0" applyNumberFormat="1" applyFont="1" applyFill="1" applyBorder="1" applyProtection="1">
      <protection locked="0"/>
    </xf>
    <xf numFmtId="0" fontId="10" fillId="4" borderId="0" xfId="0" applyFont="1" applyFill="1" applyBorder="1"/>
    <xf numFmtId="41" fontId="10" fillId="4" borderId="74" xfId="0" applyNumberFormat="1" applyFont="1" applyFill="1" applyBorder="1"/>
    <xf numFmtId="41" fontId="10" fillId="4" borderId="99" xfId="0" applyNumberFormat="1" applyFont="1" applyFill="1" applyBorder="1"/>
    <xf numFmtId="41" fontId="31" fillId="4" borderId="88" xfId="0" applyNumberFormat="1" applyFont="1" applyFill="1" applyBorder="1"/>
    <xf numFmtId="0" fontId="10" fillId="4" borderId="54" xfId="0" applyFont="1" applyFill="1" applyBorder="1" applyAlignment="1">
      <alignment horizontal="left"/>
    </xf>
    <xf numFmtId="0" fontId="10" fillId="4" borderId="54" xfId="0" applyFont="1" applyFill="1" applyBorder="1"/>
    <xf numFmtId="0" fontId="32" fillId="4" borderId="0" xfId="0" applyFont="1" applyFill="1" applyAlignment="1">
      <alignment horizontal="center"/>
    </xf>
    <xf numFmtId="0" fontId="15" fillId="4" borderId="39" xfId="0" applyFont="1" applyFill="1" applyBorder="1" applyAlignment="1">
      <alignment horizontal="center"/>
    </xf>
    <xf numFmtId="0" fontId="10" fillId="4" borderId="41" xfId="0" applyFont="1" applyFill="1" applyBorder="1"/>
    <xf numFmtId="0" fontId="10" fillId="4" borderId="58" xfId="0" applyFont="1" applyFill="1" applyBorder="1"/>
    <xf numFmtId="0" fontId="33" fillId="4" borderId="0" xfId="0" applyFont="1" applyFill="1" applyAlignment="1">
      <alignment horizontal="right"/>
    </xf>
    <xf numFmtId="0" fontId="20" fillId="4" borderId="0" xfId="0" applyFont="1" applyFill="1" applyAlignment="1" applyProtection="1">
      <alignment horizontal="right"/>
    </xf>
    <xf numFmtId="0" fontId="20" fillId="4" borderId="1" xfId="0" applyFont="1" applyFill="1" applyBorder="1" applyAlignment="1" applyProtection="1">
      <alignment horizontal="left"/>
    </xf>
    <xf numFmtId="0" fontId="20" fillId="4" borderId="1" xfId="0" applyFont="1" applyFill="1" applyBorder="1" applyProtection="1"/>
    <xf numFmtId="0" fontId="20" fillId="4" borderId="0" xfId="0" applyFont="1" applyFill="1" applyBorder="1" applyProtection="1"/>
    <xf numFmtId="42" fontId="20" fillId="4" borderId="4" xfId="0" applyNumberFormat="1" applyFont="1" applyFill="1" applyBorder="1" applyProtection="1"/>
    <xf numFmtId="49" fontId="10" fillId="4" borderId="113" xfId="0" applyNumberFormat="1" applyFont="1" applyFill="1" applyBorder="1" applyAlignment="1" applyProtection="1">
      <alignment horizontal="center"/>
      <protection locked="0"/>
    </xf>
    <xf numFmtId="49" fontId="10" fillId="4" borderId="114" xfId="0" applyNumberFormat="1" applyFont="1" applyFill="1" applyBorder="1" applyAlignment="1" applyProtection="1">
      <alignment horizontal="center"/>
      <protection locked="0"/>
    </xf>
    <xf numFmtId="41" fontId="10" fillId="4" borderId="115" xfId="0" applyNumberFormat="1" applyFont="1" applyFill="1" applyBorder="1" applyProtection="1">
      <protection locked="0"/>
    </xf>
    <xf numFmtId="0" fontId="20" fillId="4" borderId="4" xfId="0" applyFont="1" applyFill="1" applyBorder="1" applyAlignment="1" applyProtection="1">
      <alignment horizontal="left"/>
    </xf>
    <xf numFmtId="49" fontId="20" fillId="4" borderId="1" xfId="0" applyNumberFormat="1" applyFont="1" applyFill="1" applyBorder="1" applyAlignment="1" applyProtection="1">
      <alignment horizontal="left"/>
    </xf>
    <xf numFmtId="0" fontId="15" fillId="0" borderId="0" xfId="0" applyFont="1" applyFill="1"/>
    <xf numFmtId="0" fontId="34" fillId="0" borderId="0" xfId="0" applyFont="1"/>
    <xf numFmtId="0" fontId="17" fillId="0" borderId="0" xfId="0" applyFont="1" applyFill="1"/>
    <xf numFmtId="42" fontId="15" fillId="13" borderId="0" xfId="0" applyNumberFormat="1" applyFont="1" applyFill="1" applyBorder="1"/>
    <xf numFmtId="49" fontId="24" fillId="0" borderId="78" xfId="0" applyNumberFormat="1" applyFont="1" applyFill="1" applyBorder="1" applyProtection="1"/>
    <xf numFmtId="0" fontId="25" fillId="13" borderId="69" xfId="0" applyFont="1" applyFill="1" applyBorder="1" applyAlignment="1" applyProtection="1">
      <alignment horizontal="right"/>
    </xf>
    <xf numFmtId="49" fontId="25" fillId="13" borderId="14" xfId="0" applyNumberFormat="1" applyFont="1" applyFill="1" applyBorder="1" applyAlignment="1" applyProtection="1">
      <alignment horizontal="right"/>
    </xf>
    <xf numFmtId="49" fontId="15" fillId="13" borderId="26" xfId="0" applyNumberFormat="1" applyFont="1" applyFill="1" applyBorder="1" applyAlignment="1" applyProtection="1"/>
    <xf numFmtId="49" fontId="15" fillId="13" borderId="76" xfId="0" applyNumberFormat="1" applyFont="1" applyFill="1" applyBorder="1" applyAlignment="1" applyProtection="1"/>
    <xf numFmtId="0" fontId="15" fillId="13" borderId="54" xfId="0" applyFont="1" applyFill="1" applyBorder="1" applyAlignment="1" applyProtection="1"/>
    <xf numFmtId="164" fontId="15" fillId="13" borderId="61" xfId="1" applyNumberFormat="1" applyFont="1" applyFill="1" applyBorder="1" applyAlignment="1" applyProtection="1">
      <alignment horizontal="right"/>
    </xf>
    <xf numFmtId="164" fontId="15" fillId="13" borderId="64" xfId="1" applyNumberFormat="1" applyFont="1" applyFill="1" applyBorder="1" applyAlignment="1" applyProtection="1">
      <alignment horizontal="right"/>
    </xf>
    <xf numFmtId="0" fontId="17" fillId="22" borderId="0" xfId="0" applyFont="1" applyFill="1"/>
    <xf numFmtId="43" fontId="17" fillId="22" borderId="0" xfId="0" applyNumberFormat="1" applyFont="1" applyFill="1"/>
    <xf numFmtId="4" fontId="10" fillId="12" borderId="4" xfId="0" applyNumberFormat="1" applyFont="1" applyFill="1" applyBorder="1" applyProtection="1">
      <protection locked="0"/>
    </xf>
    <xf numFmtId="4" fontId="10" fillId="12" borderId="1" xfId="0" applyNumberFormat="1" applyFont="1" applyFill="1" applyBorder="1" applyProtection="1">
      <protection locked="0"/>
    </xf>
    <xf numFmtId="0" fontId="17" fillId="22" borderId="0" xfId="0" applyFont="1" applyFill="1" applyProtection="1">
      <protection locked="0"/>
    </xf>
    <xf numFmtId="0" fontId="21" fillId="13" borderId="0" xfId="0" applyFont="1" applyFill="1" applyAlignment="1">
      <alignment horizontal="centerContinuous"/>
    </xf>
    <xf numFmtId="0" fontId="17" fillId="13" borderId="0" xfId="0" applyFont="1" applyFill="1" applyAlignment="1">
      <alignment horizontal="centerContinuous"/>
    </xf>
    <xf numFmtId="0" fontId="17" fillId="13" borderId="0" xfId="0" applyFont="1" applyFill="1"/>
    <xf numFmtId="0" fontId="21" fillId="13" borderId="0" xfId="0" applyFont="1" applyFill="1"/>
    <xf numFmtId="0" fontId="21" fillId="13" borderId="4" xfId="0" applyFont="1" applyFill="1" applyBorder="1"/>
    <xf numFmtId="0" fontId="17" fillId="13" borderId="4" xfId="0" applyFont="1" applyFill="1" applyBorder="1"/>
    <xf numFmtId="0" fontId="33" fillId="13" borderId="0" xfId="0" applyFont="1" applyFill="1"/>
    <xf numFmtId="44" fontId="33" fillId="13" borderId="0" xfId="0" applyNumberFormat="1" applyFont="1" applyFill="1"/>
    <xf numFmtId="44" fontId="17" fillId="13" borderId="0" xfId="0" applyNumberFormat="1" applyFont="1" applyFill="1"/>
    <xf numFmtId="44" fontId="17" fillId="13" borderId="2" xfId="0" applyNumberFormat="1" applyFont="1" applyFill="1" applyBorder="1"/>
    <xf numFmtId="44" fontId="17" fillId="22" borderId="0" xfId="0" applyNumberFormat="1" applyFont="1" applyFill="1"/>
    <xf numFmtId="0" fontId="38" fillId="13" borderId="0" xfId="0" applyFont="1" applyFill="1"/>
    <xf numFmtId="43" fontId="17" fillId="13" borderId="4" xfId="0" applyNumberFormat="1" applyFont="1" applyFill="1" applyBorder="1"/>
    <xf numFmtId="0" fontId="17" fillId="13" borderId="2" xfId="0" applyFont="1" applyFill="1" applyBorder="1"/>
    <xf numFmtId="44" fontId="17" fillId="13" borderId="3" xfId="0" applyNumberFormat="1" applyFont="1" applyFill="1" applyBorder="1"/>
    <xf numFmtId="0" fontId="17" fillId="13" borderId="3" xfId="0" applyFont="1" applyFill="1" applyBorder="1"/>
    <xf numFmtId="0" fontId="21" fillId="13" borderId="4" xfId="0" applyFont="1" applyFill="1" applyBorder="1" applyAlignment="1">
      <alignment horizontal="center"/>
    </xf>
    <xf numFmtId="0" fontId="21" fillId="13" borderId="4" xfId="0" applyFont="1" applyFill="1" applyBorder="1" applyAlignment="1">
      <alignment horizontal="centerContinuous"/>
    </xf>
    <xf numFmtId="0" fontId="17" fillId="13" borderId="4" xfId="0" applyFont="1" applyFill="1" applyBorder="1" applyAlignment="1">
      <alignment horizontal="centerContinuous"/>
    </xf>
    <xf numFmtId="0" fontId="17" fillId="13" borderId="0" xfId="0" applyFont="1" applyFill="1" applyAlignment="1">
      <alignment horizontal="center"/>
    </xf>
    <xf numFmtId="0" fontId="34" fillId="0" borderId="0" xfId="0" applyFont="1" applyFill="1"/>
    <xf numFmtId="43" fontId="10" fillId="6" borderId="23" xfId="1" applyNumberFormat="1" applyFont="1" applyFill="1" applyBorder="1" applyProtection="1"/>
    <xf numFmtId="41" fontId="10" fillId="0" borderId="4" xfId="0" applyNumberFormat="1" applyFont="1" applyFill="1" applyBorder="1" applyProtection="1"/>
    <xf numFmtId="43" fontId="10" fillId="10" borderId="4" xfId="1" applyFont="1" applyFill="1" applyBorder="1" applyProtection="1"/>
    <xf numFmtId="41" fontId="10" fillId="15" borderId="0" xfId="0" applyNumberFormat="1" applyFont="1" applyFill="1" applyProtection="1"/>
    <xf numFmtId="10" fontId="10" fillId="15" borderId="0" xfId="7" applyNumberFormat="1" applyFont="1" applyFill="1" applyProtection="1"/>
    <xf numFmtId="10" fontId="10" fillId="15" borderId="4" xfId="7" applyNumberFormat="1" applyFont="1" applyFill="1" applyBorder="1" applyProtection="1"/>
    <xf numFmtId="164" fontId="10" fillId="15" borderId="28" xfId="1" applyNumberFormat="1" applyFont="1" applyFill="1" applyBorder="1" applyProtection="1"/>
    <xf numFmtId="164" fontId="10" fillId="15" borderId="37" xfId="1" applyNumberFormat="1" applyFont="1" applyFill="1" applyBorder="1" applyProtection="1"/>
    <xf numFmtId="41" fontId="10" fillId="15" borderId="28" xfId="1" applyNumberFormat="1" applyFont="1" applyFill="1" applyBorder="1" applyProtection="1"/>
    <xf numFmtId="41" fontId="10" fillId="15" borderId="37" xfId="1" applyNumberFormat="1" applyFont="1" applyFill="1" applyBorder="1" applyAlignment="1" applyProtection="1">
      <alignment horizontal="right"/>
    </xf>
    <xf numFmtId="43" fontId="10" fillId="6" borderId="25" xfId="1" applyNumberFormat="1" applyFont="1" applyFill="1" applyBorder="1" applyProtection="1"/>
    <xf numFmtId="43" fontId="10" fillId="4" borderId="25" xfId="0" applyNumberFormat="1" applyFont="1" applyFill="1" applyBorder="1" applyProtection="1">
      <protection locked="0"/>
    </xf>
    <xf numFmtId="41" fontId="10" fillId="4" borderId="25" xfId="1" applyNumberFormat="1" applyFont="1" applyFill="1" applyBorder="1" applyProtection="1">
      <protection locked="0"/>
    </xf>
    <xf numFmtId="43" fontId="10" fillId="4" borderId="25" xfId="1" applyNumberFormat="1" applyFont="1" applyFill="1" applyBorder="1" applyProtection="1">
      <protection locked="0"/>
    </xf>
    <xf numFmtId="0" fontId="28" fillId="10" borderId="103" xfId="6" applyFont="1" applyFill="1" applyBorder="1" applyAlignment="1">
      <alignment wrapText="1"/>
    </xf>
    <xf numFmtId="0" fontId="28" fillId="10" borderId="103" xfId="6" applyFont="1" applyFill="1" applyBorder="1" applyAlignment="1">
      <alignment horizontal="center" wrapText="1"/>
    </xf>
    <xf numFmtId="164" fontId="10" fillId="0" borderId="23" xfId="1" applyNumberFormat="1" applyFont="1" applyFill="1" applyBorder="1" applyProtection="1"/>
    <xf numFmtId="3" fontId="10" fillId="0" borderId="53" xfId="1" applyNumberFormat="1" applyFont="1" applyFill="1" applyBorder="1" applyAlignment="1" applyProtection="1">
      <alignment horizontal="right"/>
    </xf>
    <xf numFmtId="3" fontId="10" fillId="0" borderId="56" xfId="1" applyNumberFormat="1" applyFont="1" applyFill="1" applyBorder="1" applyAlignment="1" applyProtection="1">
      <alignment horizontal="right"/>
    </xf>
    <xf numFmtId="41" fontId="10" fillId="0" borderId="81" xfId="1" applyNumberFormat="1" applyFont="1" applyFill="1" applyBorder="1" applyProtection="1"/>
    <xf numFmtId="41" fontId="10" fillId="0" borderId="37" xfId="1" applyNumberFormat="1" applyFont="1" applyFill="1" applyBorder="1" applyProtection="1"/>
    <xf numFmtId="164" fontId="10" fillId="0" borderId="81" xfId="1" applyNumberFormat="1" applyFont="1" applyFill="1" applyBorder="1" applyProtection="1"/>
    <xf numFmtId="164" fontId="10" fillId="0" borderId="90" xfId="1" applyNumberFormat="1" applyFont="1" applyFill="1" applyBorder="1" applyProtection="1"/>
    <xf numFmtId="164" fontId="10" fillId="14" borderId="72" xfId="1" applyNumberFormat="1" applyFont="1" applyFill="1" applyBorder="1" applyProtection="1"/>
    <xf numFmtId="41" fontId="10" fillId="14" borderId="28" xfId="1" applyNumberFormat="1" applyFont="1" applyFill="1" applyBorder="1" applyAlignment="1" applyProtection="1">
      <alignment horizontal="right"/>
    </xf>
    <xf numFmtId="3" fontId="10" fillId="0" borderId="37" xfId="1" applyNumberFormat="1" applyFont="1" applyFill="1" applyBorder="1" applyAlignment="1" applyProtection="1">
      <alignment horizontal="right"/>
    </xf>
    <xf numFmtId="164" fontId="10" fillId="23" borderId="37" xfId="1" applyNumberFormat="1" applyFont="1" applyFill="1" applyBorder="1" applyProtection="1">
      <protection locked="0"/>
    </xf>
    <xf numFmtId="41" fontId="10" fillId="23" borderId="37" xfId="1" applyNumberFormat="1" applyFont="1" applyFill="1" applyBorder="1" applyAlignment="1" applyProtection="1">
      <alignment horizontal="right"/>
      <protection locked="0"/>
    </xf>
    <xf numFmtId="164" fontId="10" fillId="23" borderId="28" xfId="1" applyNumberFormat="1" applyFont="1" applyFill="1" applyBorder="1" applyProtection="1">
      <protection locked="0"/>
    </xf>
    <xf numFmtId="164" fontId="10" fillId="23" borderId="86" xfId="1" applyNumberFormat="1" applyFont="1" applyFill="1" applyBorder="1" applyProtection="1">
      <protection locked="0"/>
    </xf>
    <xf numFmtId="49" fontId="15" fillId="13" borderId="83" xfId="0" applyNumberFormat="1" applyFont="1" applyFill="1" applyBorder="1" applyAlignment="1" applyProtection="1"/>
    <xf numFmtId="0" fontId="15" fillId="13" borderId="0" xfId="0" applyFont="1" applyFill="1" applyBorder="1" applyAlignment="1" applyProtection="1"/>
    <xf numFmtId="43" fontId="15" fillId="13" borderId="0" xfId="0" applyNumberFormat="1" applyFont="1" applyFill="1" applyBorder="1" applyAlignment="1" applyProtection="1"/>
    <xf numFmtId="164" fontId="24" fillId="13" borderId="0" xfId="1" applyNumberFormat="1" applyFont="1" applyFill="1" applyBorder="1" applyAlignment="1" applyProtection="1">
      <alignment horizontal="right"/>
    </xf>
    <xf numFmtId="41" fontId="10" fillId="13" borderId="62" xfId="1" applyNumberFormat="1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2" fontId="35" fillId="12" borderId="1" xfId="0" applyNumberFormat="1" applyFont="1" applyFill="1" applyBorder="1" applyProtection="1">
      <protection locked="0"/>
    </xf>
    <xf numFmtId="49" fontId="24" fillId="13" borderId="78" xfId="0" applyNumberFormat="1" applyFont="1" applyFill="1" applyBorder="1" applyProtection="1"/>
    <xf numFmtId="0" fontId="10" fillId="13" borderId="21" xfId="0" applyNumberFormat="1" applyFont="1" applyFill="1" applyBorder="1" applyProtection="1"/>
    <xf numFmtId="0" fontId="10" fillId="13" borderId="46" xfId="0" applyNumberFormat="1" applyFont="1" applyFill="1" applyBorder="1" applyProtection="1"/>
    <xf numFmtId="43" fontId="10" fillId="13" borderId="23" xfId="0" applyNumberFormat="1" applyFont="1" applyFill="1" applyBorder="1" applyProtection="1">
      <protection locked="0"/>
    </xf>
    <xf numFmtId="41" fontId="10" fillId="13" borderId="23" xfId="1" applyNumberFormat="1" applyFont="1" applyFill="1" applyBorder="1" applyProtection="1">
      <protection locked="0"/>
    </xf>
    <xf numFmtId="41" fontId="10" fillId="13" borderId="47" xfId="1" applyNumberFormat="1" applyFont="1" applyFill="1" applyBorder="1" applyProtection="1">
      <protection locked="0"/>
    </xf>
    <xf numFmtId="43" fontId="10" fillId="13" borderId="23" xfId="1" applyNumberFormat="1" applyFont="1" applyFill="1" applyBorder="1" applyProtection="1">
      <protection locked="0"/>
    </xf>
    <xf numFmtId="41" fontId="10" fillId="13" borderId="24" xfId="1" applyNumberFormat="1" applyFont="1" applyFill="1" applyBorder="1" applyProtection="1">
      <protection locked="0"/>
    </xf>
    <xf numFmtId="49" fontId="26" fillId="13" borderId="96" xfId="0" applyNumberFormat="1" applyFont="1" applyFill="1" applyBorder="1" applyProtection="1"/>
    <xf numFmtId="0" fontId="15" fillId="13" borderId="71" xfId="0" applyFont="1" applyFill="1" applyBorder="1" applyProtection="1"/>
    <xf numFmtId="43" fontId="10" fillId="13" borderId="72" xfId="0" applyNumberFormat="1" applyFont="1" applyFill="1" applyBorder="1" applyProtection="1"/>
    <xf numFmtId="41" fontId="10" fillId="13" borderId="72" xfId="1" applyNumberFormat="1" applyFont="1" applyFill="1" applyBorder="1" applyProtection="1"/>
    <xf numFmtId="41" fontId="10" fillId="13" borderId="51" xfId="1" applyNumberFormat="1" applyFont="1" applyFill="1" applyBorder="1" applyProtection="1"/>
    <xf numFmtId="41" fontId="10" fillId="13" borderId="95" xfId="1" applyNumberFormat="1" applyFont="1" applyFill="1" applyBorder="1" applyProtection="1"/>
    <xf numFmtId="164" fontId="24" fillId="13" borderId="39" xfId="1" applyNumberFormat="1" applyFont="1" applyFill="1" applyBorder="1" applyAlignment="1" applyProtection="1"/>
    <xf numFmtId="164" fontId="24" fillId="13" borderId="40" xfId="1" applyNumberFormat="1" applyFont="1" applyFill="1" applyBorder="1" applyAlignment="1" applyProtection="1">
      <alignment horizontal="right" wrapText="1"/>
    </xf>
    <xf numFmtId="43" fontId="24" fillId="13" borderId="58" xfId="1" applyNumberFormat="1" applyFont="1" applyFill="1" applyBorder="1" applyAlignment="1" applyProtection="1"/>
    <xf numFmtId="164" fontId="24" fillId="13" borderId="40" xfId="1" applyNumberFormat="1" applyFont="1" applyFill="1" applyBorder="1" applyAlignment="1" applyProtection="1"/>
    <xf numFmtId="164" fontId="24" fillId="13" borderId="40" xfId="1" applyNumberFormat="1" applyFont="1" applyFill="1" applyBorder="1" applyAlignment="1" applyProtection="1">
      <alignment horizontal="right"/>
    </xf>
    <xf numFmtId="41" fontId="10" fillId="13" borderId="41" xfId="0" applyNumberFormat="1" applyFont="1" applyFill="1" applyBorder="1" applyProtection="1"/>
    <xf numFmtId="49" fontId="15" fillId="13" borderId="14" xfId="0" applyNumberFormat="1" applyFont="1" applyFill="1" applyBorder="1" applyAlignment="1" applyProtection="1"/>
    <xf numFmtId="0" fontId="15" fillId="13" borderId="69" xfId="0" applyFont="1" applyFill="1" applyBorder="1" applyAlignment="1" applyProtection="1"/>
    <xf numFmtId="43" fontId="15" fillId="13" borderId="69" xfId="0" applyNumberFormat="1" applyFont="1" applyFill="1" applyBorder="1" applyAlignment="1" applyProtection="1"/>
    <xf numFmtId="164" fontId="15" fillId="13" borderId="69" xfId="1" applyNumberFormat="1" applyFont="1" applyFill="1" applyBorder="1" applyAlignment="1" applyProtection="1">
      <alignment horizontal="right"/>
    </xf>
    <xf numFmtId="41" fontId="10" fillId="13" borderId="70" xfId="1" applyNumberFormat="1" applyFont="1" applyFill="1" applyBorder="1" applyProtection="1"/>
    <xf numFmtId="164" fontId="15" fillId="13" borderId="0" xfId="1" applyNumberFormat="1" applyFont="1" applyFill="1" applyBorder="1" applyAlignment="1" applyProtection="1">
      <alignment horizontal="right"/>
    </xf>
    <xf numFmtId="43" fontId="10" fillId="22" borderId="23" xfId="0" applyNumberFormat="1" applyFont="1" applyFill="1" applyBorder="1" applyProtection="1"/>
    <xf numFmtId="43" fontId="10" fillId="6" borderId="90" xfId="0" applyNumberFormat="1" applyFont="1" applyFill="1" applyBorder="1" applyProtection="1"/>
    <xf numFmtId="0" fontId="10" fillId="13" borderId="83" xfId="0" applyNumberFormat="1" applyFont="1" applyFill="1" applyBorder="1" applyProtection="1"/>
    <xf numFmtId="0" fontId="10" fillId="13" borderId="71" xfId="0" applyNumberFormat="1" applyFont="1" applyFill="1" applyBorder="1" applyProtection="1"/>
    <xf numFmtId="43" fontId="10" fillId="22" borderId="72" xfId="0" applyNumberFormat="1" applyFont="1" applyFill="1" applyBorder="1" applyProtection="1"/>
    <xf numFmtId="43" fontId="10" fillId="13" borderId="72" xfId="0" applyNumberFormat="1" applyFont="1" applyFill="1" applyBorder="1" applyProtection="1">
      <protection locked="0"/>
    </xf>
    <xf numFmtId="41" fontId="10" fillId="13" borderId="72" xfId="1" applyNumberFormat="1" applyFont="1" applyFill="1" applyBorder="1" applyProtection="1">
      <protection locked="0"/>
    </xf>
    <xf numFmtId="41" fontId="10" fillId="13" borderId="10" xfId="1" applyNumberFormat="1" applyFont="1" applyFill="1" applyBorder="1" applyProtection="1">
      <protection locked="0"/>
    </xf>
    <xf numFmtId="43" fontId="10" fillId="13" borderId="10" xfId="1" applyNumberFormat="1" applyFont="1" applyFill="1" applyBorder="1" applyProtection="1">
      <protection locked="0"/>
    </xf>
    <xf numFmtId="41" fontId="10" fillId="13" borderId="121" xfId="1" applyNumberFormat="1" applyFont="1" applyFill="1" applyBorder="1" applyProtection="1">
      <protection locked="0"/>
    </xf>
    <xf numFmtId="43" fontId="10" fillId="21" borderId="28" xfId="1" applyNumberFormat="1" applyFont="1" applyFill="1" applyBorder="1" applyProtection="1"/>
    <xf numFmtId="43" fontId="10" fillId="21" borderId="28" xfId="0" applyNumberFormat="1" applyFont="1" applyFill="1" applyBorder="1" applyProtection="1">
      <protection locked="0"/>
    </xf>
    <xf numFmtId="43" fontId="10" fillId="10" borderId="49" xfId="1" applyFont="1" applyFill="1" applyBorder="1" applyProtection="1"/>
    <xf numFmtId="0" fontId="10" fillId="13" borderId="44" xfId="0" applyFont="1" applyFill="1" applyBorder="1" applyProtection="1"/>
    <xf numFmtId="43" fontId="15" fillId="13" borderId="54" xfId="0" applyNumberFormat="1" applyFont="1" applyFill="1" applyBorder="1" applyAlignment="1" applyProtection="1"/>
    <xf numFmtId="164" fontId="24" fillId="13" borderId="54" xfId="1" applyNumberFormat="1" applyFont="1" applyFill="1" applyBorder="1" applyAlignment="1" applyProtection="1">
      <alignment horizontal="right"/>
    </xf>
    <xf numFmtId="41" fontId="10" fillId="13" borderId="42" xfId="1" applyNumberFormat="1" applyFont="1" applyFill="1" applyBorder="1" applyProtection="1"/>
    <xf numFmtId="0" fontId="10" fillId="13" borderId="26" xfId="0" applyNumberFormat="1" applyFont="1" applyFill="1" applyBorder="1" applyProtection="1"/>
    <xf numFmtId="0" fontId="10" fillId="13" borderId="48" xfId="0" applyNumberFormat="1" applyFont="1" applyFill="1" applyBorder="1" applyProtection="1"/>
    <xf numFmtId="43" fontId="10" fillId="13" borderId="23" xfId="1" applyNumberFormat="1" applyFont="1" applyFill="1" applyBorder="1" applyProtection="1"/>
    <xf numFmtId="164" fontId="10" fillId="13" borderId="23" xfId="1" applyNumberFormat="1" applyFont="1" applyFill="1" applyBorder="1" applyProtection="1">
      <protection locked="0"/>
    </xf>
    <xf numFmtId="164" fontId="10" fillId="13" borderId="47" xfId="1" applyNumberFormat="1" applyFont="1" applyFill="1" applyBorder="1" applyProtection="1">
      <protection locked="0"/>
    </xf>
    <xf numFmtId="49" fontId="10" fillId="13" borderId="14" xfId="0" applyNumberFormat="1" applyFont="1" applyFill="1" applyBorder="1" applyAlignment="1" applyProtection="1">
      <alignment horizontal="centerContinuous"/>
    </xf>
    <xf numFmtId="0" fontId="10" fillId="13" borderId="15" xfId="0" applyFont="1" applyFill="1" applyBorder="1" applyAlignment="1" applyProtection="1">
      <alignment horizontal="centerContinuous"/>
    </xf>
    <xf numFmtId="43" fontId="15" fillId="13" borderId="106" xfId="0" applyNumberFormat="1" applyFont="1" applyFill="1" applyBorder="1" applyAlignment="1" applyProtection="1">
      <alignment horizontal="center" wrapText="1"/>
      <protection locked="0"/>
    </xf>
    <xf numFmtId="49" fontId="9" fillId="13" borderId="16" xfId="0" applyNumberFormat="1" applyFont="1" applyFill="1" applyBorder="1" applyProtection="1"/>
    <xf numFmtId="0" fontId="9" fillId="13" borderId="17" xfId="0" applyNumberFormat="1" applyFont="1" applyFill="1" applyBorder="1" applyAlignment="1" applyProtection="1">
      <alignment shrinkToFit="1"/>
    </xf>
    <xf numFmtId="43" fontId="15" fillId="13" borderId="107" xfId="0" applyNumberFormat="1" applyFont="1" applyFill="1" applyBorder="1" applyAlignment="1" applyProtection="1">
      <alignment horizontal="center" wrapText="1"/>
      <protection locked="0"/>
    </xf>
    <xf numFmtId="49" fontId="24" fillId="13" borderId="18" xfId="1" applyNumberFormat="1" applyFont="1" applyFill="1" applyBorder="1" applyProtection="1"/>
    <xf numFmtId="43" fontId="10" fillId="13" borderId="19" xfId="1" applyNumberFormat="1" applyFont="1" applyFill="1" applyBorder="1" applyProtection="1"/>
    <xf numFmtId="164" fontId="10" fillId="13" borderId="19" xfId="1" applyNumberFormat="1" applyFont="1" applyFill="1" applyBorder="1" applyProtection="1"/>
    <xf numFmtId="164" fontId="10" fillId="13" borderId="4" xfId="1" applyNumberFormat="1" applyFont="1" applyFill="1" applyBorder="1" applyProtection="1"/>
    <xf numFmtId="41" fontId="10" fillId="13" borderId="20" xfId="0" applyNumberFormat="1" applyFont="1" applyFill="1" applyBorder="1" applyProtection="1"/>
    <xf numFmtId="49" fontId="10" fillId="13" borderId="21" xfId="1" applyNumberFormat="1" applyFont="1" applyFill="1" applyBorder="1" applyProtection="1"/>
    <xf numFmtId="0" fontId="10" fillId="13" borderId="22" xfId="1" applyNumberFormat="1" applyFont="1" applyFill="1" applyBorder="1" applyProtection="1"/>
    <xf numFmtId="0" fontId="10" fillId="13" borderId="26" xfId="1" applyNumberFormat="1" applyFont="1" applyFill="1" applyBorder="1" applyProtection="1"/>
    <xf numFmtId="0" fontId="10" fillId="13" borderId="27" xfId="1" applyNumberFormat="1" applyFont="1" applyFill="1" applyBorder="1" applyProtection="1"/>
    <xf numFmtId="43" fontId="10" fillId="13" borderId="28" xfId="1" applyNumberFormat="1" applyFont="1" applyFill="1" applyBorder="1" applyProtection="1"/>
    <xf numFmtId="43" fontId="10" fillId="13" borderId="28" xfId="1" applyNumberFormat="1" applyFont="1" applyFill="1" applyBorder="1" applyProtection="1">
      <protection locked="0"/>
    </xf>
    <xf numFmtId="164" fontId="10" fillId="13" borderId="28" xfId="1" applyNumberFormat="1" applyFont="1" applyFill="1" applyBorder="1" applyProtection="1">
      <protection locked="0"/>
    </xf>
    <xf numFmtId="41" fontId="10" fillId="13" borderId="29" xfId="1" applyNumberFormat="1" applyFont="1" applyFill="1" applyBorder="1" applyProtection="1">
      <protection locked="0"/>
    </xf>
    <xf numFmtId="0" fontId="10" fillId="13" borderId="27" xfId="0" applyNumberFormat="1" applyFont="1" applyFill="1" applyBorder="1" applyProtection="1"/>
    <xf numFmtId="43" fontId="10" fillId="13" borderId="28" xfId="0" applyNumberFormat="1" applyFont="1" applyFill="1" applyBorder="1" applyProtection="1"/>
    <xf numFmtId="43" fontId="10" fillId="13" borderId="28" xfId="0" applyNumberFormat="1" applyFont="1" applyFill="1" applyBorder="1" applyProtection="1">
      <protection locked="0"/>
    </xf>
    <xf numFmtId="43" fontId="10" fillId="13" borderId="33" xfId="0" applyNumberFormat="1" applyFont="1" applyFill="1" applyBorder="1" applyProtection="1">
      <protection locked="0"/>
    </xf>
    <xf numFmtId="164" fontId="10" fillId="13" borderId="33" xfId="1" applyNumberFormat="1" applyFont="1" applyFill="1" applyBorder="1" applyProtection="1">
      <protection locked="0"/>
    </xf>
    <xf numFmtId="0" fontId="26" fillId="13" borderId="35" xfId="0" applyNumberFormat="1" applyFont="1" applyFill="1" applyBorder="1" applyProtection="1"/>
    <xf numFmtId="0" fontId="26" fillId="13" borderId="36" xfId="0" applyNumberFormat="1" applyFont="1" applyFill="1" applyBorder="1" applyProtection="1"/>
    <xf numFmtId="43" fontId="10" fillId="13" borderId="37" xfId="0" applyNumberFormat="1" applyFont="1" applyFill="1" applyBorder="1" applyProtection="1">
      <protection locked="0"/>
    </xf>
    <xf numFmtId="164" fontId="10" fillId="13" borderId="37" xfId="1" applyNumberFormat="1" applyFont="1" applyFill="1" applyBorder="1" applyProtection="1">
      <protection locked="0"/>
    </xf>
    <xf numFmtId="43" fontId="10" fillId="13" borderId="33" xfId="1" applyNumberFormat="1" applyFont="1" applyFill="1" applyBorder="1" applyProtection="1">
      <protection locked="0"/>
    </xf>
    <xf numFmtId="41" fontId="10" fillId="13" borderId="38" xfId="1" applyNumberFormat="1" applyFont="1" applyFill="1" applyBorder="1" applyProtection="1">
      <protection locked="0"/>
    </xf>
    <xf numFmtId="164" fontId="24" fillId="13" borderId="39" xfId="1" applyNumberFormat="1" applyFont="1" applyFill="1" applyBorder="1" applyAlignment="1" applyProtection="1">
      <alignment horizontal="left"/>
    </xf>
    <xf numFmtId="49" fontId="24" fillId="13" borderId="43" xfId="0" applyNumberFormat="1" applyFont="1" applyFill="1" applyBorder="1" applyProtection="1"/>
    <xf numFmtId="41" fontId="15" fillId="13" borderId="45" xfId="0" applyNumberFormat="1" applyFont="1" applyFill="1" applyBorder="1" applyAlignment="1" applyProtection="1">
      <alignment horizontal="centerContinuous"/>
    </xf>
    <xf numFmtId="164" fontId="10" fillId="13" borderId="49" xfId="1" applyNumberFormat="1" applyFont="1" applyFill="1" applyBorder="1" applyProtection="1">
      <protection locked="0"/>
    </xf>
    <xf numFmtId="0" fontId="26" fillId="13" borderId="26" xfId="0" applyNumberFormat="1" applyFont="1" applyFill="1" applyBorder="1" applyProtection="1"/>
    <xf numFmtId="0" fontId="26" fillId="13" borderId="48" xfId="0" applyNumberFormat="1" applyFont="1" applyFill="1" applyBorder="1" applyProtection="1"/>
    <xf numFmtId="0" fontId="26" fillId="13" borderId="50" xfId="0" applyNumberFormat="1" applyFont="1" applyFill="1" applyBorder="1" applyProtection="1"/>
    <xf numFmtId="43" fontId="10" fillId="13" borderId="37" xfId="0" applyNumberFormat="1" applyFont="1" applyFill="1" applyBorder="1" applyProtection="1"/>
    <xf numFmtId="164" fontId="10" fillId="13" borderId="51" xfId="1" applyNumberFormat="1" applyFont="1" applyFill="1" applyBorder="1" applyProtection="1">
      <protection locked="0"/>
    </xf>
    <xf numFmtId="43" fontId="10" fillId="13" borderId="37" xfId="1" applyNumberFormat="1" applyFont="1" applyFill="1" applyBorder="1" applyProtection="1">
      <protection locked="0"/>
    </xf>
    <xf numFmtId="43" fontId="10" fillId="13" borderId="33" xfId="1" applyNumberFormat="1" applyFont="1" applyFill="1" applyBorder="1" applyProtection="1"/>
    <xf numFmtId="164" fontId="10" fillId="13" borderId="100" xfId="1" applyNumberFormat="1" applyFont="1" applyFill="1" applyBorder="1" applyProtection="1">
      <protection locked="0"/>
    </xf>
    <xf numFmtId="41" fontId="10" fillId="13" borderId="34" xfId="1" applyNumberFormat="1" applyFont="1" applyFill="1" applyBorder="1" applyProtection="1">
      <protection locked="0"/>
    </xf>
    <xf numFmtId="0" fontId="10" fillId="13" borderId="35" xfId="0" applyNumberFormat="1" applyFont="1" applyFill="1" applyBorder="1" applyProtection="1"/>
    <xf numFmtId="0" fontId="26" fillId="13" borderId="50" xfId="1" applyNumberFormat="1" applyFont="1" applyFill="1" applyBorder="1" applyProtection="1"/>
    <xf numFmtId="43" fontId="10" fillId="13" borderId="37" xfId="1" applyNumberFormat="1" applyFont="1" applyFill="1" applyBorder="1" applyProtection="1"/>
    <xf numFmtId="0" fontId="10" fillId="13" borderId="53" xfId="0" applyNumberFormat="1" applyFont="1" applyFill="1" applyBorder="1" applyProtection="1"/>
    <xf numFmtId="0" fontId="10" fillId="13" borderId="56" xfId="0" applyNumberFormat="1" applyFont="1" applyFill="1" applyBorder="1" applyProtection="1"/>
    <xf numFmtId="167" fontId="10" fillId="13" borderId="28" xfId="0" applyNumberFormat="1" applyFont="1" applyFill="1" applyBorder="1" applyProtection="1"/>
    <xf numFmtId="49" fontId="24" fillId="13" borderId="39" xfId="0" applyNumberFormat="1" applyFont="1" applyFill="1" applyBorder="1" applyProtection="1"/>
    <xf numFmtId="0" fontId="15" fillId="13" borderId="40" xfId="0" applyFont="1" applyFill="1" applyBorder="1" applyProtection="1"/>
    <xf numFmtId="43" fontId="15" fillId="13" borderId="40" xfId="0" applyNumberFormat="1" applyFont="1" applyFill="1" applyBorder="1" applyAlignment="1" applyProtection="1">
      <alignment horizontal="centerContinuous"/>
    </xf>
    <xf numFmtId="164" fontId="15" fillId="13" borderId="40" xfId="1" applyNumberFormat="1" applyFont="1" applyFill="1" applyBorder="1" applyAlignment="1" applyProtection="1">
      <alignment horizontal="centerContinuous" wrapText="1"/>
    </xf>
    <xf numFmtId="43" fontId="15" fillId="13" borderId="41" xfId="0" applyNumberFormat="1" applyFont="1" applyFill="1" applyBorder="1" applyAlignment="1" applyProtection="1">
      <alignment horizontal="centerContinuous"/>
    </xf>
    <xf numFmtId="37" fontId="10" fillId="13" borderId="28" xfId="1" applyNumberFormat="1" applyFont="1" applyFill="1" applyBorder="1" applyProtection="1">
      <protection locked="0"/>
    </xf>
    <xf numFmtId="37" fontId="10" fillId="13" borderId="49" xfId="1" applyNumberFormat="1" applyFont="1" applyFill="1" applyBorder="1" applyProtection="1">
      <protection locked="0"/>
    </xf>
    <xf numFmtId="49" fontId="24" fillId="13" borderId="57" xfId="0" applyNumberFormat="1" applyFont="1" applyFill="1" applyBorder="1" applyProtection="1"/>
    <xf numFmtId="43" fontId="10" fillId="13" borderId="23" xfId="0" applyNumberFormat="1" applyFont="1" applyFill="1" applyBorder="1" applyProtection="1"/>
    <xf numFmtId="3" fontId="10" fillId="13" borderId="23" xfId="1" applyNumberFormat="1" applyFont="1" applyFill="1" applyBorder="1" applyAlignment="1" applyProtection="1">
      <alignment horizontal="right"/>
      <protection locked="0"/>
    </xf>
    <xf numFmtId="3" fontId="10" fillId="13" borderId="28" xfId="1" applyNumberFormat="1" applyFont="1" applyFill="1" applyBorder="1" applyAlignment="1" applyProtection="1">
      <alignment horizontal="right"/>
      <protection locked="0"/>
    </xf>
    <xf numFmtId="43" fontId="10" fillId="13" borderId="49" xfId="0" applyNumberFormat="1" applyFont="1" applyFill="1" applyBorder="1" applyProtection="1">
      <protection locked="0"/>
    </xf>
    <xf numFmtId="3" fontId="10" fillId="13" borderId="49" xfId="1" applyNumberFormat="1" applyFont="1" applyFill="1" applyBorder="1" applyAlignment="1" applyProtection="1">
      <alignment horizontal="right"/>
      <protection locked="0"/>
    </xf>
    <xf numFmtId="43" fontId="10" fillId="13" borderId="48" xfId="0" applyNumberFormat="1" applyFont="1" applyFill="1" applyBorder="1" applyProtection="1">
      <protection locked="0"/>
    </xf>
    <xf numFmtId="3" fontId="10" fillId="13" borderId="48" xfId="0" applyNumberFormat="1" applyFont="1" applyFill="1" applyBorder="1" applyProtection="1">
      <protection locked="0"/>
    </xf>
    <xf numFmtId="49" fontId="15" fillId="13" borderId="14" xfId="0" applyNumberFormat="1" applyFont="1" applyFill="1" applyBorder="1" applyProtection="1"/>
    <xf numFmtId="0" fontId="15" fillId="13" borderId="69" xfId="0" applyFont="1" applyFill="1" applyBorder="1" applyProtection="1"/>
    <xf numFmtId="43" fontId="10" fillId="13" borderId="69" xfId="0" applyNumberFormat="1" applyFont="1" applyFill="1" applyBorder="1" applyProtection="1"/>
    <xf numFmtId="49" fontId="15" fillId="13" borderId="39" xfId="0" applyNumberFormat="1" applyFont="1" applyFill="1" applyBorder="1" applyAlignment="1" applyProtection="1"/>
    <xf numFmtId="0" fontId="15" fillId="13" borderId="40" xfId="0" applyFont="1" applyFill="1" applyBorder="1" applyAlignment="1" applyProtection="1">
      <alignment horizontal="right" wrapText="1"/>
    </xf>
    <xf numFmtId="43" fontId="15" fillId="13" borderId="58" xfId="0" applyNumberFormat="1" applyFont="1" applyFill="1" applyBorder="1" applyAlignment="1" applyProtection="1"/>
    <xf numFmtId="43" fontId="15" fillId="13" borderId="40" xfId="0" applyNumberFormat="1" applyFont="1" applyFill="1" applyBorder="1" applyAlignment="1" applyProtection="1"/>
    <xf numFmtId="164" fontId="15" fillId="13" borderId="40" xfId="1" applyNumberFormat="1" applyFont="1" applyFill="1" applyBorder="1" applyAlignment="1" applyProtection="1">
      <alignment horizontal="right"/>
    </xf>
    <xf numFmtId="41" fontId="10" fillId="13" borderId="41" xfId="1" applyNumberFormat="1" applyFont="1" applyFill="1" applyBorder="1" applyProtection="1"/>
    <xf numFmtId="164" fontId="11" fillId="13" borderId="54" xfId="1" applyNumberFormat="1" applyFont="1" applyFill="1" applyBorder="1" applyAlignment="1" applyProtection="1">
      <alignment horizontal="right"/>
    </xf>
    <xf numFmtId="49" fontId="20" fillId="13" borderId="14" xfId="0" applyNumberFormat="1" applyFont="1" applyFill="1" applyBorder="1" applyProtection="1"/>
    <xf numFmtId="0" fontId="9" fillId="13" borderId="69" xfId="0" applyFont="1" applyFill="1" applyBorder="1" applyProtection="1"/>
    <xf numFmtId="43" fontId="15" fillId="13" borderId="69" xfId="0" applyNumberFormat="1" applyFont="1" applyFill="1" applyBorder="1" applyAlignment="1" applyProtection="1">
      <alignment horizontal="centerContinuous"/>
    </xf>
    <xf numFmtId="0" fontId="20" fillId="13" borderId="69" xfId="0" applyFont="1" applyFill="1" applyBorder="1" applyAlignment="1" applyProtection="1">
      <alignment horizontal="right"/>
    </xf>
    <xf numFmtId="0" fontId="24" fillId="13" borderId="70" xfId="0" applyFont="1" applyFill="1" applyBorder="1" applyAlignment="1" applyProtection="1">
      <alignment horizontal="right"/>
    </xf>
    <xf numFmtId="49" fontId="24" fillId="13" borderId="44" xfId="0" applyNumberFormat="1" applyFont="1" applyFill="1" applyBorder="1" applyProtection="1"/>
    <xf numFmtId="49" fontId="10" fillId="13" borderId="21" xfId="0" applyNumberFormat="1" applyFont="1" applyFill="1" applyBorder="1" applyProtection="1"/>
    <xf numFmtId="49" fontId="10" fillId="13" borderId="53" xfId="0" applyNumberFormat="1" applyFont="1" applyFill="1" applyBorder="1" applyProtection="1"/>
    <xf numFmtId="49" fontId="24" fillId="13" borderId="78" xfId="0" applyNumberFormat="1" applyFont="1" applyFill="1" applyBorder="1" applyAlignment="1" applyProtection="1"/>
    <xf numFmtId="0" fontId="24" fillId="13" borderId="44" xfId="0" applyNumberFormat="1" applyFont="1" applyFill="1" applyBorder="1" applyAlignment="1" applyProtection="1"/>
    <xf numFmtId="49" fontId="10" fillId="13" borderId="57" xfId="0" applyNumberFormat="1" applyFont="1" applyFill="1" applyBorder="1" applyProtection="1"/>
    <xf numFmtId="49" fontId="10" fillId="13" borderId="35" xfId="0" applyNumberFormat="1" applyFont="1" applyFill="1" applyBorder="1" applyProtection="1"/>
    <xf numFmtId="0" fontId="10" fillId="13" borderId="50" xfId="0" applyFont="1" applyFill="1" applyBorder="1" applyProtection="1"/>
    <xf numFmtId="164" fontId="24" fillId="13" borderId="14" xfId="1" applyNumberFormat="1" applyFont="1" applyFill="1" applyBorder="1" applyAlignment="1" applyProtection="1"/>
    <xf numFmtId="164" fontId="24" fillId="13" borderId="69" xfId="1" applyNumberFormat="1" applyFont="1" applyFill="1" applyBorder="1" applyAlignment="1" applyProtection="1">
      <alignment horizontal="right"/>
    </xf>
    <xf numFmtId="43" fontId="24" fillId="13" borderId="69" xfId="1" applyNumberFormat="1" applyFont="1" applyFill="1" applyBorder="1" applyAlignment="1" applyProtection="1"/>
    <xf numFmtId="164" fontId="24" fillId="13" borderId="69" xfId="1" applyNumberFormat="1" applyFont="1" applyFill="1" applyBorder="1" applyAlignment="1" applyProtection="1"/>
    <xf numFmtId="41" fontId="10" fillId="13" borderId="70" xfId="0" applyNumberFormat="1" applyFont="1" applyFill="1" applyBorder="1" applyProtection="1"/>
    <xf numFmtId="0" fontId="10" fillId="13" borderId="91" xfId="0" applyNumberFormat="1" applyFont="1" applyFill="1" applyBorder="1" applyProtection="1"/>
    <xf numFmtId="164" fontId="10" fillId="13" borderId="72" xfId="1" applyNumberFormat="1" applyFont="1" applyFill="1" applyBorder="1" applyProtection="1">
      <protection locked="0"/>
    </xf>
    <xf numFmtId="164" fontId="10" fillId="13" borderId="92" xfId="1" applyNumberFormat="1" applyFont="1" applyFill="1" applyBorder="1" applyProtection="1">
      <protection locked="0"/>
    </xf>
    <xf numFmtId="43" fontId="10" fillId="13" borderId="72" xfId="1" applyNumberFormat="1" applyFont="1" applyFill="1" applyBorder="1" applyProtection="1">
      <protection locked="0"/>
    </xf>
    <xf numFmtId="41" fontId="10" fillId="13" borderId="93" xfId="1" applyNumberFormat="1" applyFont="1" applyFill="1" applyBorder="1" applyProtection="1">
      <protection locked="0"/>
    </xf>
    <xf numFmtId="41" fontId="10" fillId="13" borderId="95" xfId="1" applyNumberFormat="1" applyFont="1" applyFill="1" applyBorder="1" applyProtection="1">
      <protection locked="0"/>
    </xf>
    <xf numFmtId="0" fontId="24" fillId="13" borderId="78" xfId="0" applyNumberFormat="1" applyFont="1" applyFill="1" applyBorder="1" applyProtection="1"/>
    <xf numFmtId="0" fontId="10" fillId="4" borderId="5" xfId="0" applyNumberFormat="1" applyFont="1" applyFill="1" applyBorder="1" applyProtection="1"/>
    <xf numFmtId="0" fontId="10" fillId="4" borderId="6" xfId="0" applyNumberFormat="1" applyFont="1" applyFill="1" applyBorder="1" applyProtection="1"/>
    <xf numFmtId="49" fontId="10" fillId="13" borderId="26" xfId="0" applyNumberFormat="1" applyFont="1" applyFill="1" applyBorder="1" applyProtection="1"/>
    <xf numFmtId="0" fontId="10" fillId="13" borderId="109" xfId="0" applyNumberFormat="1" applyFont="1" applyFill="1" applyBorder="1" applyProtection="1"/>
    <xf numFmtId="0" fontId="26" fillId="13" borderId="27" xfId="0" applyNumberFormat="1" applyFont="1" applyFill="1" applyBorder="1" applyProtection="1"/>
    <xf numFmtId="0" fontId="26" fillId="13" borderId="96" xfId="0" applyNumberFormat="1" applyFont="1" applyFill="1" applyBorder="1" applyProtection="1"/>
    <xf numFmtId="0" fontId="26" fillId="13" borderId="97" xfId="0" applyNumberFormat="1" applyFont="1" applyFill="1" applyBorder="1" applyProtection="1"/>
    <xf numFmtId="0" fontId="15" fillId="13" borderId="4" xfId="0" applyFont="1" applyFill="1" applyBorder="1" applyProtection="1"/>
    <xf numFmtId="43" fontId="10" fillId="13" borderId="49" xfId="1" applyFont="1" applyFill="1" applyBorder="1" applyAlignment="1" applyProtection="1">
      <alignment horizontal="right"/>
      <protection locked="0"/>
    </xf>
    <xf numFmtId="49" fontId="25" fillId="13" borderId="39" xfId="0" applyNumberFormat="1" applyFont="1" applyFill="1" applyBorder="1" applyAlignment="1" applyProtection="1">
      <alignment horizontal="right"/>
    </xf>
    <xf numFmtId="0" fontId="24" fillId="13" borderId="40" xfId="0" applyFont="1" applyFill="1" applyBorder="1" applyAlignment="1" applyProtection="1">
      <alignment horizontal="right" wrapText="1"/>
    </xf>
    <xf numFmtId="43" fontId="15" fillId="13" borderId="58" xfId="0" applyNumberFormat="1" applyFont="1" applyFill="1" applyBorder="1" applyAlignment="1" applyProtection="1">
      <alignment horizontal="right"/>
    </xf>
    <xf numFmtId="49" fontId="15" fillId="13" borderId="0" xfId="0" applyNumberFormat="1" applyFont="1" applyFill="1" applyBorder="1" applyAlignment="1" applyProtection="1"/>
    <xf numFmtId="41" fontId="10" fillId="13" borderId="0" xfId="1" applyNumberFormat="1" applyFont="1" applyFill="1" applyBorder="1" applyProtection="1"/>
    <xf numFmtId="49" fontId="20" fillId="13" borderId="39" xfId="0" applyNumberFormat="1" applyFont="1" applyFill="1" applyBorder="1" applyProtection="1"/>
    <xf numFmtId="0" fontId="9" fillId="13" borderId="40" xfId="0" applyFont="1" applyFill="1" applyBorder="1" applyProtection="1"/>
    <xf numFmtId="0" fontId="10" fillId="13" borderId="102" xfId="0" applyNumberFormat="1" applyFont="1" applyFill="1" applyBorder="1" applyProtection="1"/>
    <xf numFmtId="0" fontId="10" fillId="13" borderId="9" xfId="0" applyNumberFormat="1" applyFont="1" applyFill="1" applyBorder="1" applyProtection="1"/>
    <xf numFmtId="49" fontId="26" fillId="13" borderId="31" xfId="0" applyNumberFormat="1" applyFont="1" applyFill="1" applyBorder="1" applyProtection="1"/>
    <xf numFmtId="0" fontId="15" fillId="13" borderId="85" xfId="0" applyFont="1" applyFill="1" applyBorder="1" applyProtection="1"/>
    <xf numFmtId="49" fontId="10" fillId="13" borderId="83" xfId="0" applyNumberFormat="1" applyFont="1" applyFill="1" applyBorder="1" applyProtection="1"/>
    <xf numFmtId="43" fontId="10" fillId="13" borderId="0" xfId="0" applyNumberFormat="1" applyFont="1" applyFill="1" applyBorder="1" applyProtection="1"/>
    <xf numFmtId="43" fontId="10" fillId="13" borderId="62" xfId="0" applyNumberFormat="1" applyFont="1" applyFill="1" applyBorder="1" applyProtection="1"/>
    <xf numFmtId="0" fontId="15" fillId="13" borderId="0" xfId="0" applyFont="1" applyFill="1" applyBorder="1" applyAlignment="1" applyProtection="1">
      <alignment horizontal="right" wrapText="1"/>
    </xf>
    <xf numFmtId="43" fontId="15" fillId="13" borderId="3" xfId="0" applyNumberFormat="1" applyFont="1" applyFill="1" applyBorder="1" applyAlignment="1" applyProtection="1"/>
    <xf numFmtId="43" fontId="15" fillId="13" borderId="4" xfId="0" applyNumberFormat="1" applyFont="1" applyFill="1" applyBorder="1" applyAlignment="1" applyProtection="1">
      <alignment horizontal="centerContinuous"/>
    </xf>
    <xf numFmtId="43" fontId="10" fillId="0" borderId="86" xfId="1" applyNumberFormat="1" applyFont="1" applyFill="1" applyBorder="1" applyProtection="1"/>
    <xf numFmtId="0" fontId="10" fillId="21" borderId="26" xfId="0" applyNumberFormat="1" applyFont="1" applyFill="1" applyBorder="1" applyProtection="1"/>
    <xf numFmtId="0" fontId="10" fillId="21" borderId="48" xfId="0" applyNumberFormat="1" applyFont="1" applyFill="1" applyBorder="1" applyProtection="1"/>
    <xf numFmtId="164" fontId="10" fillId="21" borderId="28" xfId="1" applyNumberFormat="1" applyFont="1" applyFill="1" applyBorder="1" applyProtection="1">
      <protection locked="0"/>
    </xf>
    <xf numFmtId="43" fontId="10" fillId="21" borderId="49" xfId="1" applyFont="1" applyFill="1" applyBorder="1" applyProtection="1">
      <protection locked="0"/>
    </xf>
    <xf numFmtId="41" fontId="10" fillId="21" borderId="29" xfId="1" applyNumberFormat="1" applyFont="1" applyFill="1" applyBorder="1" applyProtection="1">
      <protection locked="0"/>
    </xf>
    <xf numFmtId="0" fontId="10" fillId="21" borderId="0" xfId="0" applyFont="1" applyFill="1" applyProtection="1"/>
    <xf numFmtId="49" fontId="24" fillId="0" borderId="78" xfId="0" applyNumberFormat="1" applyFont="1" applyFill="1" applyBorder="1" applyProtection="1"/>
    <xf numFmtId="49" fontId="10" fillId="0" borderId="76" xfId="0" applyNumberFormat="1" applyFont="1" applyFill="1" applyBorder="1" applyProtection="1"/>
    <xf numFmtId="43" fontId="10" fillId="0" borderId="90" xfId="1" applyNumberFormat="1" applyFont="1" applyFill="1" applyBorder="1" applyProtection="1"/>
    <xf numFmtId="43" fontId="10" fillId="0" borderId="90" xfId="0" applyNumberFormat="1" applyFont="1" applyFill="1" applyBorder="1" applyProtection="1"/>
    <xf numFmtId="41" fontId="10" fillId="0" borderId="90" xfId="1" applyNumberFormat="1" applyFont="1" applyFill="1" applyBorder="1" applyProtection="1"/>
    <xf numFmtId="41" fontId="10" fillId="0" borderId="89" xfId="1" applyNumberFormat="1" applyFont="1" applyFill="1" applyBorder="1" applyProtection="1"/>
    <xf numFmtId="49" fontId="15" fillId="0" borderId="83" xfId="0" applyNumberFormat="1" applyFont="1" applyFill="1" applyBorder="1" applyProtection="1"/>
    <xf numFmtId="0" fontId="15" fillId="0" borderId="11" xfId="0" applyFont="1" applyFill="1" applyBorder="1" applyProtection="1"/>
    <xf numFmtId="43" fontId="10" fillId="0" borderId="84" xfId="0" applyNumberFormat="1" applyFont="1" applyFill="1" applyBorder="1" applyProtection="1"/>
    <xf numFmtId="41" fontId="10" fillId="0" borderId="84" xfId="1" applyNumberFormat="1" applyFont="1" applyFill="1" applyBorder="1" applyProtection="1"/>
    <xf numFmtId="41" fontId="10" fillId="0" borderId="73" xfId="1" applyNumberFormat="1" applyFont="1" applyFill="1" applyBorder="1" applyProtection="1"/>
    <xf numFmtId="49" fontId="25" fillId="0" borderId="14" xfId="0" applyNumberFormat="1" applyFont="1" applyFill="1" applyBorder="1" applyAlignment="1" applyProtection="1">
      <alignment horizontal="right"/>
    </xf>
    <xf numFmtId="49" fontId="15" fillId="0" borderId="26" xfId="0" applyNumberFormat="1" applyFont="1" applyFill="1" applyBorder="1" applyAlignment="1" applyProtection="1"/>
    <xf numFmtId="49" fontId="15" fillId="0" borderId="76" xfId="0" applyNumberFormat="1" applyFont="1" applyFill="1" applyBorder="1" applyAlignment="1" applyProtection="1"/>
    <xf numFmtId="0" fontId="15" fillId="21" borderId="0" xfId="0" applyFont="1" applyFill="1"/>
    <xf numFmtId="0" fontId="10" fillId="21" borderId="0" xfId="0" applyFont="1" applyFill="1"/>
    <xf numFmtId="2" fontId="10" fillId="21" borderId="0" xfId="0" applyNumberFormat="1" applyFont="1" applyFill="1"/>
    <xf numFmtId="41" fontId="10" fillId="21" borderId="4" xfId="0" applyNumberFormat="1" applyFont="1" applyFill="1" applyBorder="1"/>
    <xf numFmtId="41" fontId="10" fillId="21" borderId="1" xfId="0" applyNumberFormat="1" applyFont="1" applyFill="1" applyBorder="1"/>
    <xf numFmtId="0" fontId="10" fillId="0" borderId="4" xfId="0" applyFont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center"/>
    </xf>
    <xf numFmtId="164" fontId="15" fillId="4" borderId="106" xfId="1" applyNumberFormat="1" applyFont="1" applyFill="1" applyBorder="1" applyAlignment="1" applyProtection="1">
      <alignment horizontal="center" wrapText="1"/>
    </xf>
    <xf numFmtId="164" fontId="15" fillId="4" borderId="107" xfId="1" applyNumberFormat="1" applyFont="1" applyFill="1" applyBorder="1" applyAlignment="1" applyProtection="1">
      <alignment horizontal="center" wrapText="1"/>
    </xf>
    <xf numFmtId="43" fontId="15" fillId="4" borderId="106" xfId="0" applyNumberFormat="1" applyFont="1" applyFill="1" applyBorder="1" applyAlignment="1" applyProtection="1">
      <alignment horizontal="center" wrapText="1"/>
    </xf>
    <xf numFmtId="43" fontId="15" fillId="4" borderId="107" xfId="0" applyNumberFormat="1" applyFont="1" applyFill="1" applyBorder="1" applyAlignment="1" applyProtection="1">
      <alignment horizontal="center" wrapText="1"/>
    </xf>
    <xf numFmtId="43" fontId="15" fillId="4" borderId="119" xfId="0" applyNumberFormat="1" applyFont="1" applyFill="1" applyBorder="1" applyAlignment="1" applyProtection="1">
      <alignment horizontal="center"/>
    </xf>
    <xf numFmtId="43" fontId="15" fillId="4" borderId="120" xfId="0" applyNumberFormat="1" applyFont="1" applyFill="1" applyBorder="1" applyAlignment="1" applyProtection="1">
      <alignment horizontal="center"/>
    </xf>
    <xf numFmtId="0" fontId="15" fillId="13" borderId="0" xfId="0" applyFont="1" applyFill="1" applyBorder="1" applyAlignment="1" applyProtection="1">
      <alignment horizontal="center"/>
    </xf>
    <xf numFmtId="165" fontId="15" fillId="4" borderId="0" xfId="0" applyNumberFormat="1" applyFont="1" applyFill="1" applyBorder="1" applyAlignment="1" applyProtection="1">
      <alignment horizontal="center"/>
    </xf>
    <xf numFmtId="43" fontId="15" fillId="4" borderId="0" xfId="0" applyNumberFormat="1" applyFont="1" applyFill="1" applyBorder="1" applyAlignment="1" applyProtection="1">
      <alignment horizontal="center"/>
    </xf>
    <xf numFmtId="49" fontId="24" fillId="4" borderId="78" xfId="0" applyNumberFormat="1" applyFont="1" applyFill="1" applyBorder="1" applyProtection="1"/>
    <xf numFmtId="49" fontId="24" fillId="4" borderId="44" xfId="0" applyNumberFormat="1" applyFont="1" applyFill="1" applyBorder="1" applyProtection="1"/>
    <xf numFmtId="0" fontId="10" fillId="4" borderId="0" xfId="0" applyFont="1" applyFill="1" applyBorder="1" applyAlignment="1" applyProtection="1">
      <alignment horizontal="center"/>
    </xf>
    <xf numFmtId="165" fontId="10" fillId="4" borderId="0" xfId="0" applyNumberFormat="1" applyFont="1" applyFill="1" applyBorder="1" applyAlignment="1" applyProtection="1">
      <alignment horizontal="center"/>
    </xf>
    <xf numFmtId="43" fontId="10" fillId="4" borderId="0" xfId="0" applyNumberFormat="1" applyFont="1" applyFill="1" applyBorder="1" applyAlignment="1" applyProtection="1">
      <alignment horizontal="center"/>
    </xf>
    <xf numFmtId="49" fontId="24" fillId="0" borderId="78" xfId="0" applyNumberFormat="1" applyFont="1" applyFill="1" applyBorder="1" applyProtection="1"/>
    <xf numFmtId="49" fontId="24" fillId="0" borderId="44" xfId="0" applyNumberFormat="1" applyFont="1" applyFill="1" applyBorder="1" applyProtection="1"/>
    <xf numFmtId="49" fontId="24" fillId="10" borderId="78" xfId="0" applyNumberFormat="1" applyFont="1" applyFill="1" applyBorder="1" applyProtection="1"/>
    <xf numFmtId="49" fontId="24" fillId="10" borderId="44" xfId="0" applyNumberFormat="1" applyFont="1" applyFill="1" applyBorder="1" applyProtection="1"/>
    <xf numFmtId="43" fontId="15" fillId="0" borderId="15" xfId="0" applyNumberFormat="1" applyFont="1" applyFill="1" applyBorder="1" applyAlignment="1" applyProtection="1">
      <alignment horizontal="center"/>
    </xf>
    <xf numFmtId="43" fontId="15" fillId="0" borderId="17" xfId="0" applyNumberFormat="1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left"/>
    </xf>
    <xf numFmtId="0" fontId="10" fillId="10" borderId="4" xfId="0" applyFont="1" applyFill="1" applyBorder="1" applyAlignment="1" applyProtection="1">
      <alignment horizontal="center"/>
    </xf>
    <xf numFmtId="43" fontId="15" fillId="13" borderId="106" xfId="0" applyNumberFormat="1" applyFont="1" applyFill="1" applyBorder="1" applyAlignment="1" applyProtection="1">
      <alignment horizontal="center" wrapText="1"/>
      <protection locked="0"/>
    </xf>
    <xf numFmtId="43" fontId="15" fillId="13" borderId="107" xfId="0" applyNumberFormat="1" applyFont="1" applyFill="1" applyBorder="1" applyAlignment="1" applyProtection="1">
      <alignment horizontal="center" wrapText="1"/>
      <protection locked="0"/>
    </xf>
    <xf numFmtId="0" fontId="24" fillId="4" borderId="44" xfId="0" applyNumberFormat="1" applyFont="1" applyFill="1" applyBorder="1" applyProtection="1"/>
    <xf numFmtId="165" fontId="15" fillId="13" borderId="0" xfId="0" applyNumberFormat="1" applyFont="1" applyFill="1" applyBorder="1" applyAlignment="1" applyProtection="1">
      <alignment horizontal="center"/>
    </xf>
    <xf numFmtId="43" fontId="15" fillId="13" borderId="0" xfId="0" applyNumberFormat="1" applyFont="1" applyFill="1" applyBorder="1" applyAlignment="1" applyProtection="1">
      <alignment horizontal="center"/>
    </xf>
    <xf numFmtId="164" fontId="15" fillId="13" borderId="106" xfId="1" applyNumberFormat="1" applyFont="1" applyFill="1" applyBorder="1" applyAlignment="1" applyProtection="1">
      <alignment horizontal="center" wrapText="1"/>
      <protection locked="0"/>
    </xf>
    <xf numFmtId="164" fontId="15" fillId="13" borderId="107" xfId="1" applyNumberFormat="1" applyFont="1" applyFill="1" applyBorder="1" applyAlignment="1" applyProtection="1">
      <alignment horizontal="center" wrapText="1"/>
      <protection locked="0"/>
    </xf>
    <xf numFmtId="43" fontId="15" fillId="13" borderId="119" xfId="0" applyNumberFormat="1" applyFont="1" applyFill="1" applyBorder="1" applyAlignment="1" applyProtection="1">
      <alignment horizontal="center"/>
      <protection locked="0"/>
    </xf>
    <xf numFmtId="43" fontId="15" fillId="13" borderId="120" xfId="0" applyNumberFormat="1" applyFont="1" applyFill="1" applyBorder="1" applyAlignment="1" applyProtection="1">
      <alignment horizontal="center"/>
      <protection locked="0"/>
    </xf>
    <xf numFmtId="43" fontId="15" fillId="13" borderId="106" xfId="0" applyNumberFormat="1" applyFont="1" applyFill="1" applyBorder="1" applyAlignment="1" applyProtection="1">
      <alignment horizontal="center" wrapText="1"/>
    </xf>
    <xf numFmtId="43" fontId="15" fillId="13" borderId="107" xfId="0" applyNumberFormat="1" applyFont="1" applyFill="1" applyBorder="1" applyAlignment="1" applyProtection="1">
      <alignment horizontal="center" wrapText="1"/>
    </xf>
    <xf numFmtId="49" fontId="24" fillId="13" borderId="78" xfId="0" applyNumberFormat="1" applyFont="1" applyFill="1" applyBorder="1" applyProtection="1"/>
    <xf numFmtId="0" fontId="24" fillId="13" borderId="44" xfId="0" applyNumberFormat="1" applyFont="1" applyFill="1" applyBorder="1" applyProtection="1"/>
    <xf numFmtId="0" fontId="15" fillId="13" borderId="0" xfId="0" applyFont="1" applyFill="1" applyBorder="1" applyAlignment="1">
      <alignment horizontal="right" wrapText="1"/>
    </xf>
    <xf numFmtId="0" fontId="20" fillId="13" borderId="0" xfId="0" applyFont="1" applyFill="1" applyBorder="1" applyAlignment="1">
      <alignment horizontal="left" wrapText="1"/>
    </xf>
    <xf numFmtId="0" fontId="9" fillId="13" borderId="0" xfId="0" applyNumberFormat="1" applyFont="1" applyFill="1" applyBorder="1" applyAlignment="1" applyProtection="1">
      <alignment horizontal="left"/>
    </xf>
    <xf numFmtId="0" fontId="21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4" borderId="25" xfId="0" applyFont="1" applyFill="1" applyBorder="1" applyAlignment="1" applyProtection="1">
      <alignment horizontal="center"/>
    </xf>
    <xf numFmtId="0" fontId="20" fillId="4" borderId="4" xfId="0" applyFont="1" applyFill="1" applyBorder="1" applyAlignment="1" applyProtection="1">
      <alignment horizontal="left" shrinkToFit="1"/>
    </xf>
    <xf numFmtId="0" fontId="15" fillId="13" borderId="112" xfId="0" applyFont="1" applyFill="1" applyBorder="1" applyAlignment="1">
      <alignment horizontal="center"/>
    </xf>
    <xf numFmtId="0" fontId="15" fillId="13" borderId="105" xfId="0" applyFont="1" applyFill="1" applyBorder="1" applyAlignment="1">
      <alignment horizontal="center"/>
    </xf>
    <xf numFmtId="0" fontId="15" fillId="4" borderId="39" xfId="0" applyFont="1" applyFill="1" applyBorder="1" applyAlignment="1">
      <alignment horizontal="center"/>
    </xf>
    <xf numFmtId="0" fontId="15" fillId="4" borderId="40" xfId="0" applyFont="1" applyFill="1" applyBorder="1" applyAlignment="1">
      <alignment horizontal="center"/>
    </xf>
    <xf numFmtId="0" fontId="15" fillId="4" borderId="41" xfId="0" applyFont="1" applyFill="1" applyBorder="1" applyAlignment="1">
      <alignment horizontal="center"/>
    </xf>
    <xf numFmtId="0" fontId="10" fillId="4" borderId="2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108" xfId="0" applyFont="1" applyFill="1" applyBorder="1" applyAlignment="1">
      <alignment horizontal="center"/>
    </xf>
    <xf numFmtId="0" fontId="10" fillId="4" borderId="80" xfId="0" applyFont="1" applyFill="1" applyBorder="1" applyAlignment="1">
      <alignment horizontal="center"/>
    </xf>
    <xf numFmtId="0" fontId="9" fillId="13" borderId="0" xfId="0" applyFont="1" applyFill="1" applyAlignment="1">
      <alignment horizontal="centerContinuous"/>
    </xf>
    <xf numFmtId="43" fontId="15" fillId="13" borderId="0" xfId="0" applyNumberFormat="1" applyFont="1" applyFill="1" applyAlignment="1">
      <alignment horizontal="right"/>
    </xf>
    <xf numFmtId="43" fontId="15" fillId="13" borderId="4" xfId="0" applyNumberFormat="1" applyFont="1" applyFill="1" applyBorder="1" applyAlignment="1">
      <alignment horizontal="right"/>
    </xf>
    <xf numFmtId="43" fontId="18" fillId="13" borderId="0" xfId="0" applyNumberFormat="1" applyFont="1" applyFill="1" applyBorder="1" applyAlignment="1">
      <alignment horizontal="right"/>
    </xf>
    <xf numFmtId="42" fontId="10" fillId="13" borderId="4" xfId="4" applyNumberFormat="1" applyFont="1" applyFill="1" applyBorder="1"/>
    <xf numFmtId="168" fontId="10" fillId="13" borderId="0" xfId="4" applyNumberFormat="1" applyFont="1" applyFill="1" applyBorder="1" applyAlignment="1" applyProtection="1">
      <alignment horizontal="center" vertical="center" wrapText="1"/>
    </xf>
    <xf numFmtId="41" fontId="10" fillId="13" borderId="4" xfId="0" applyNumberFormat="1" applyFont="1" applyFill="1" applyBorder="1"/>
    <xf numFmtId="41" fontId="10" fillId="13" borderId="0" xfId="0" applyNumberFormat="1" applyFont="1" applyFill="1" applyBorder="1" applyAlignment="1" applyProtection="1">
      <alignment horizontal="center" vertical="center" wrapText="1"/>
    </xf>
    <xf numFmtId="41" fontId="10" fillId="13" borderId="0" xfId="0" applyNumberFormat="1" applyFont="1" applyFill="1" applyBorder="1" applyProtection="1"/>
    <xf numFmtId="41" fontId="10" fillId="13" borderId="4" xfId="4" applyNumberFormat="1" applyFont="1" applyFill="1" applyBorder="1"/>
    <xf numFmtId="41" fontId="10" fillId="13" borderId="1" xfId="0" applyNumberFormat="1" applyFont="1" applyFill="1" applyBorder="1"/>
    <xf numFmtId="41" fontId="10" fillId="13" borderId="4" xfId="1" applyNumberFormat="1" applyFont="1" applyFill="1" applyBorder="1"/>
    <xf numFmtId="168" fontId="10" fillId="13" borderId="0" xfId="4" applyNumberFormat="1" applyFont="1" applyFill="1" applyBorder="1" applyProtection="1"/>
    <xf numFmtId="43" fontId="15" fillId="13" borderId="4" xfId="1" applyFont="1" applyFill="1" applyBorder="1"/>
    <xf numFmtId="43" fontId="10" fillId="12" borderId="4" xfId="1" applyFont="1" applyFill="1" applyBorder="1" applyProtection="1">
      <protection locked="0"/>
    </xf>
    <xf numFmtId="43" fontId="10" fillId="4" borderId="0" xfId="1" applyFont="1" applyFill="1" applyBorder="1"/>
    <xf numFmtId="0" fontId="20" fillId="0" borderId="0" xfId="9" applyFont="1" applyAlignment="1">
      <alignment horizontal="centerContinuous"/>
    </xf>
    <xf numFmtId="0" fontId="10" fillId="0" borderId="0" xfId="9" applyFont="1"/>
    <xf numFmtId="0" fontId="20" fillId="0" borderId="54" xfId="9" applyFont="1" applyBorder="1" applyAlignment="1">
      <alignment horizontal="centerContinuous"/>
    </xf>
    <xf numFmtId="0" fontId="20" fillId="0" borderId="4" xfId="9" applyFont="1" applyBorder="1"/>
    <xf numFmtId="0" fontId="20" fillId="0" borderId="0" xfId="9" applyFont="1" applyBorder="1"/>
    <xf numFmtId="0" fontId="20" fillId="0" borderId="4" xfId="9" applyFont="1" applyBorder="1" applyAlignment="1">
      <alignment horizontal="center" wrapText="1"/>
    </xf>
    <xf numFmtId="0" fontId="20" fillId="0" borderId="0" xfId="9" applyFont="1" applyAlignment="1">
      <alignment horizontal="center" wrapText="1"/>
    </xf>
    <xf numFmtId="0" fontId="10" fillId="0" borderId="0" xfId="9" applyFont="1" applyAlignment="1">
      <alignment horizontal="center"/>
    </xf>
    <xf numFmtId="49" fontId="10" fillId="0" borderId="0" xfId="9" applyNumberFormat="1" applyFont="1" applyAlignment="1">
      <alignment horizontal="center"/>
    </xf>
    <xf numFmtId="0" fontId="36" fillId="0" borderId="0" xfId="9" applyFont="1"/>
    <xf numFmtId="49" fontId="10" fillId="0" borderId="0" xfId="9" quotePrefix="1" applyNumberFormat="1" applyFont="1" applyAlignment="1">
      <alignment horizontal="center"/>
    </xf>
    <xf numFmtId="0" fontId="10" fillId="0" borderId="0" xfId="9" quotePrefix="1" applyNumberFormat="1" applyFont="1" applyAlignment="1">
      <alignment horizontal="left" vertical="top"/>
    </xf>
    <xf numFmtId="49" fontId="10" fillId="0" borderId="0" xfId="9" applyNumberFormat="1" applyFont="1"/>
  </cellXfs>
  <cellStyles count="10">
    <cellStyle name="Comma" xfId="1" builtinId="3"/>
    <cellStyle name="Comma 2" xfId="2"/>
    <cellStyle name="Comma 3" xfId="3"/>
    <cellStyle name="Currency" xfId="4" builtinId="4"/>
    <cellStyle name="Normal" xfId="0" builtinId="0"/>
    <cellStyle name="Normal 2" xfId="5"/>
    <cellStyle name="Normal 3" xfId="6"/>
    <cellStyle name="Normal 4" xfId="9"/>
    <cellStyle name="Percent" xfId="7" builtinId="5"/>
    <cellStyle name="Percent 2" xfId="8"/>
  </cellStyles>
  <dxfs count="4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CC99FF"/>
      <color rgb="FFCCFFCC"/>
      <color rgb="FFA7E8FF"/>
      <color rgb="FF00C1EE"/>
      <color rgb="FF75DBFF"/>
      <color rgb="FF4BD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Radio" checked="Checked" firstButton="1" fmlaLink="$A$35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331126</xdr:colOff>
      <xdr:row>6</xdr:row>
      <xdr:rowOff>15240</xdr:rowOff>
    </xdr:from>
    <xdr:ext cx="7211269" cy="2628220"/>
    <xdr:sp macro="" textlink="">
      <xdr:nvSpPr>
        <xdr:cNvPr id="2" name="Rectangle 1"/>
        <xdr:cNvSpPr/>
      </xdr:nvSpPr>
      <xdr:spPr>
        <a:xfrm>
          <a:off x="5962306" y="1074420"/>
          <a:ext cx="7211269" cy="2628220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en-U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</a:rPr>
            <a:t>Special Federal Leftover</a:t>
          </a:r>
        </a:p>
        <a:p>
          <a:pPr algn="ctr"/>
          <a:r>
            <a:rPr lang="en-US" sz="54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</a:rPr>
            <a:t>funds</a:t>
          </a:r>
          <a:r>
            <a:rPr lang="en-US" sz="54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</a:rPr>
            <a:t> S/B 0510 </a:t>
          </a:r>
        </a:p>
        <a:p>
          <a:pPr algn="ctr"/>
          <a:r>
            <a:rPr lang="en-US" sz="54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+mn-lt"/>
            </a:rPr>
            <a:t>in lieu of 0750??</a:t>
          </a:r>
          <a:endParaRPr lang="en-US" sz="5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+mn-lt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68580</xdr:colOff>
          <xdr:row>0</xdr:row>
          <xdr:rowOff>22860</xdr:rowOff>
        </xdr:from>
        <xdr:to>
          <xdr:col>1</xdr:col>
          <xdr:colOff>518160</xdr:colOff>
          <xdr:row>4</xdr:row>
          <xdr:rowOff>22860</xdr:rowOff>
        </xdr:to>
        <xdr:sp macro="" textlink="">
          <xdr:nvSpPr>
            <xdr:cNvPr id="7194" name="Object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0</xdr:row>
      <xdr:rowOff>0</xdr:rowOff>
    </xdr:from>
    <xdr:to>
      <xdr:col>12</xdr:col>
      <xdr:colOff>847725</xdr:colOff>
      <xdr:row>0</xdr:row>
      <xdr:rowOff>0</xdr:rowOff>
    </xdr:to>
    <xdr:sp macro="" textlink="">
      <xdr:nvSpPr>
        <xdr:cNvPr id="10241" name="Text 2"/>
        <xdr:cNvSpPr txBox="1">
          <a:spLocks noChangeArrowheads="1"/>
        </xdr:cNvSpPr>
      </xdr:nvSpPr>
      <xdr:spPr bwMode="auto">
        <a:xfrm>
          <a:off x="12192000" y="0"/>
          <a:ext cx="733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1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151</xdr:row>
      <xdr:rowOff>0</xdr:rowOff>
    </xdr:from>
    <xdr:to>
      <xdr:col>12</xdr:col>
      <xdr:colOff>714375</xdr:colOff>
      <xdr:row>151</xdr:row>
      <xdr:rowOff>0</xdr:rowOff>
    </xdr:to>
    <xdr:sp macro="" textlink="">
      <xdr:nvSpPr>
        <xdr:cNvPr id="10245" name="Text 2"/>
        <xdr:cNvSpPr txBox="1">
          <a:spLocks noChangeArrowheads="1"/>
        </xdr:cNvSpPr>
      </xdr:nvSpPr>
      <xdr:spPr bwMode="auto">
        <a:xfrm>
          <a:off x="12153900" y="19916775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3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304</xdr:row>
      <xdr:rowOff>0</xdr:rowOff>
    </xdr:from>
    <xdr:to>
      <xdr:col>12</xdr:col>
      <xdr:colOff>714375</xdr:colOff>
      <xdr:row>304</xdr:row>
      <xdr:rowOff>0</xdr:rowOff>
    </xdr:to>
    <xdr:sp macro="" textlink="">
      <xdr:nvSpPr>
        <xdr:cNvPr id="10246" name="Text 2"/>
        <xdr:cNvSpPr txBox="1">
          <a:spLocks noChangeArrowheads="1"/>
        </xdr:cNvSpPr>
      </xdr:nvSpPr>
      <xdr:spPr bwMode="auto">
        <a:xfrm>
          <a:off x="12153900" y="44196000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114300</xdr:colOff>
      <xdr:row>0</xdr:row>
      <xdr:rowOff>0</xdr:rowOff>
    </xdr:from>
    <xdr:to>
      <xdr:col>12</xdr:col>
      <xdr:colOff>847725</xdr:colOff>
      <xdr:row>0</xdr:row>
      <xdr:rowOff>0</xdr:rowOff>
    </xdr:to>
    <xdr:sp macro="" textlink="">
      <xdr:nvSpPr>
        <xdr:cNvPr id="10247" name="Text 2"/>
        <xdr:cNvSpPr txBox="1">
          <a:spLocks noChangeArrowheads="1"/>
        </xdr:cNvSpPr>
      </xdr:nvSpPr>
      <xdr:spPr bwMode="auto">
        <a:xfrm>
          <a:off x="12192000" y="0"/>
          <a:ext cx="7334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1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85725</xdr:colOff>
      <xdr:row>114</xdr:row>
      <xdr:rowOff>0</xdr:rowOff>
    </xdr:from>
    <xdr:to>
      <xdr:col>12</xdr:col>
      <xdr:colOff>723900</xdr:colOff>
      <xdr:row>114</xdr:row>
      <xdr:rowOff>0</xdr:rowOff>
    </xdr:to>
    <xdr:sp macro="" textlink="">
      <xdr:nvSpPr>
        <xdr:cNvPr id="10248" name="Text 3"/>
        <xdr:cNvSpPr txBox="1">
          <a:spLocks noChangeArrowheads="1"/>
        </xdr:cNvSpPr>
      </xdr:nvSpPr>
      <xdr:spPr bwMode="auto">
        <a:xfrm>
          <a:off x="12163425" y="15354300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6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2/99</a:t>
          </a:r>
        </a:p>
      </xdr:txBody>
    </xdr:sp>
    <xdr:clientData/>
  </xdr:twoCellAnchor>
  <xdr:twoCellAnchor>
    <xdr:from>
      <xdr:col>12</xdr:col>
      <xdr:colOff>19050</xdr:colOff>
      <xdr:row>70</xdr:row>
      <xdr:rowOff>0</xdr:rowOff>
    </xdr:from>
    <xdr:to>
      <xdr:col>12</xdr:col>
      <xdr:colOff>657225</xdr:colOff>
      <xdr:row>70</xdr:row>
      <xdr:rowOff>0</xdr:rowOff>
    </xdr:to>
    <xdr:sp macro="" textlink="">
      <xdr:nvSpPr>
        <xdr:cNvPr id="10249" name="Text 4"/>
        <xdr:cNvSpPr txBox="1">
          <a:spLocks noChangeArrowheads="1"/>
        </xdr:cNvSpPr>
      </xdr:nvSpPr>
      <xdr:spPr bwMode="auto">
        <a:xfrm>
          <a:off x="12096750" y="8915400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2 of 6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2/99</a:t>
          </a:r>
        </a:p>
      </xdr:txBody>
    </xdr:sp>
    <xdr:clientData/>
  </xdr:twoCellAnchor>
  <xdr:twoCellAnchor>
    <xdr:from>
      <xdr:col>12</xdr:col>
      <xdr:colOff>114300</xdr:colOff>
      <xdr:row>112</xdr:row>
      <xdr:rowOff>0</xdr:rowOff>
    </xdr:from>
    <xdr:to>
      <xdr:col>12</xdr:col>
      <xdr:colOff>762000</xdr:colOff>
      <xdr:row>112</xdr:row>
      <xdr:rowOff>0</xdr:rowOff>
    </xdr:to>
    <xdr:sp macro="" textlink="">
      <xdr:nvSpPr>
        <xdr:cNvPr id="10250" name="Text 2"/>
        <xdr:cNvSpPr txBox="1">
          <a:spLocks noChangeArrowheads="1"/>
        </xdr:cNvSpPr>
      </xdr:nvSpPr>
      <xdr:spPr bwMode="auto">
        <a:xfrm>
          <a:off x="12192000" y="15001875"/>
          <a:ext cx="6477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2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180</xdr:row>
      <xdr:rowOff>0</xdr:rowOff>
    </xdr:from>
    <xdr:to>
      <xdr:col>12</xdr:col>
      <xdr:colOff>714375</xdr:colOff>
      <xdr:row>180</xdr:row>
      <xdr:rowOff>0</xdr:rowOff>
    </xdr:to>
    <xdr:sp macro="" textlink="">
      <xdr:nvSpPr>
        <xdr:cNvPr id="10251" name="Text 2"/>
        <xdr:cNvSpPr txBox="1">
          <a:spLocks noChangeArrowheads="1"/>
        </xdr:cNvSpPr>
      </xdr:nvSpPr>
      <xdr:spPr bwMode="auto">
        <a:xfrm>
          <a:off x="12153900" y="24612600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3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522</xdr:row>
      <xdr:rowOff>0</xdr:rowOff>
    </xdr:from>
    <xdr:to>
      <xdr:col>12</xdr:col>
      <xdr:colOff>714375</xdr:colOff>
      <xdr:row>522</xdr:row>
      <xdr:rowOff>0</xdr:rowOff>
    </xdr:to>
    <xdr:sp macro="" textlink="">
      <xdr:nvSpPr>
        <xdr:cNvPr id="10252" name="Text 2"/>
        <xdr:cNvSpPr txBox="1">
          <a:spLocks noChangeArrowheads="1"/>
        </xdr:cNvSpPr>
      </xdr:nvSpPr>
      <xdr:spPr bwMode="auto">
        <a:xfrm>
          <a:off x="12153900" y="65579625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210</xdr:row>
      <xdr:rowOff>0</xdr:rowOff>
    </xdr:from>
    <xdr:to>
      <xdr:col>12</xdr:col>
      <xdr:colOff>714375</xdr:colOff>
      <xdr:row>210</xdr:row>
      <xdr:rowOff>0</xdr:rowOff>
    </xdr:to>
    <xdr:sp macro="" textlink="">
      <xdr:nvSpPr>
        <xdr:cNvPr id="10253" name="Text 2"/>
        <xdr:cNvSpPr txBox="1">
          <a:spLocks noChangeArrowheads="1"/>
        </xdr:cNvSpPr>
      </xdr:nvSpPr>
      <xdr:spPr bwMode="auto">
        <a:xfrm>
          <a:off x="12153900" y="28003500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85725</xdr:colOff>
      <xdr:row>483</xdr:row>
      <xdr:rowOff>0</xdr:rowOff>
    </xdr:from>
    <xdr:to>
      <xdr:col>12</xdr:col>
      <xdr:colOff>723900</xdr:colOff>
      <xdr:row>483</xdr:row>
      <xdr:rowOff>0</xdr:rowOff>
    </xdr:to>
    <xdr:sp macro="" textlink="">
      <xdr:nvSpPr>
        <xdr:cNvPr id="10254" name="Text 3"/>
        <xdr:cNvSpPr txBox="1">
          <a:spLocks noChangeArrowheads="1"/>
        </xdr:cNvSpPr>
      </xdr:nvSpPr>
      <xdr:spPr bwMode="auto">
        <a:xfrm>
          <a:off x="12163425" y="64522350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6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2/99</a:t>
          </a:r>
        </a:p>
      </xdr:txBody>
    </xdr:sp>
    <xdr:clientData/>
  </xdr:twoCellAnchor>
  <xdr:twoCellAnchor>
    <xdr:from>
      <xdr:col>12</xdr:col>
      <xdr:colOff>114300</xdr:colOff>
      <xdr:row>483</xdr:row>
      <xdr:rowOff>0</xdr:rowOff>
    </xdr:from>
    <xdr:to>
      <xdr:col>12</xdr:col>
      <xdr:colOff>762000</xdr:colOff>
      <xdr:row>483</xdr:row>
      <xdr:rowOff>0</xdr:rowOff>
    </xdr:to>
    <xdr:sp macro="" textlink="">
      <xdr:nvSpPr>
        <xdr:cNvPr id="10255" name="Text 2"/>
        <xdr:cNvSpPr txBox="1">
          <a:spLocks noChangeArrowheads="1"/>
        </xdr:cNvSpPr>
      </xdr:nvSpPr>
      <xdr:spPr bwMode="auto">
        <a:xfrm>
          <a:off x="12192000" y="64522350"/>
          <a:ext cx="6477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2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85725</xdr:colOff>
      <xdr:row>466</xdr:row>
      <xdr:rowOff>0</xdr:rowOff>
    </xdr:from>
    <xdr:to>
      <xdr:col>12</xdr:col>
      <xdr:colOff>723900</xdr:colOff>
      <xdr:row>466</xdr:row>
      <xdr:rowOff>0</xdr:rowOff>
    </xdr:to>
    <xdr:sp macro="" textlink="">
      <xdr:nvSpPr>
        <xdr:cNvPr id="10256" name="Text 3"/>
        <xdr:cNvSpPr txBox="1">
          <a:spLocks noChangeArrowheads="1"/>
        </xdr:cNvSpPr>
      </xdr:nvSpPr>
      <xdr:spPr bwMode="auto">
        <a:xfrm>
          <a:off x="12163425" y="61321950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6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2/99</a:t>
          </a:r>
        </a:p>
      </xdr:txBody>
    </xdr:sp>
    <xdr:clientData/>
  </xdr:twoCellAnchor>
  <xdr:twoCellAnchor>
    <xdr:from>
      <xdr:col>12</xdr:col>
      <xdr:colOff>114300</xdr:colOff>
      <xdr:row>466</xdr:row>
      <xdr:rowOff>0</xdr:rowOff>
    </xdr:from>
    <xdr:to>
      <xdr:col>12</xdr:col>
      <xdr:colOff>762000</xdr:colOff>
      <xdr:row>466</xdr:row>
      <xdr:rowOff>0</xdr:rowOff>
    </xdr:to>
    <xdr:sp macro="" textlink="">
      <xdr:nvSpPr>
        <xdr:cNvPr id="10257" name="Text 2"/>
        <xdr:cNvSpPr txBox="1">
          <a:spLocks noChangeArrowheads="1"/>
        </xdr:cNvSpPr>
      </xdr:nvSpPr>
      <xdr:spPr bwMode="auto">
        <a:xfrm>
          <a:off x="12192000" y="61321950"/>
          <a:ext cx="6477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2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416</xdr:row>
      <xdr:rowOff>0</xdr:rowOff>
    </xdr:from>
    <xdr:to>
      <xdr:col>12</xdr:col>
      <xdr:colOff>714375</xdr:colOff>
      <xdr:row>416</xdr:row>
      <xdr:rowOff>0</xdr:rowOff>
    </xdr:to>
    <xdr:sp macro="" textlink="">
      <xdr:nvSpPr>
        <xdr:cNvPr id="10263" name="Text 2"/>
        <xdr:cNvSpPr txBox="1">
          <a:spLocks noChangeArrowheads="1"/>
        </xdr:cNvSpPr>
      </xdr:nvSpPr>
      <xdr:spPr bwMode="auto">
        <a:xfrm>
          <a:off x="12153900" y="53254275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230</xdr:row>
      <xdr:rowOff>0</xdr:rowOff>
    </xdr:from>
    <xdr:to>
      <xdr:col>12</xdr:col>
      <xdr:colOff>714375</xdr:colOff>
      <xdr:row>230</xdr:row>
      <xdr:rowOff>0</xdr:rowOff>
    </xdr:to>
    <xdr:sp macro="" textlink="">
      <xdr:nvSpPr>
        <xdr:cNvPr id="10264" name="Text 2"/>
        <xdr:cNvSpPr txBox="1">
          <a:spLocks noChangeArrowheads="1"/>
        </xdr:cNvSpPr>
      </xdr:nvSpPr>
      <xdr:spPr bwMode="auto">
        <a:xfrm>
          <a:off x="12153900" y="30013275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522</xdr:row>
      <xdr:rowOff>0</xdr:rowOff>
    </xdr:from>
    <xdr:to>
      <xdr:col>12</xdr:col>
      <xdr:colOff>714375</xdr:colOff>
      <xdr:row>522</xdr:row>
      <xdr:rowOff>0</xdr:rowOff>
    </xdr:to>
    <xdr:sp macro="" textlink="">
      <xdr:nvSpPr>
        <xdr:cNvPr id="10265" name="Text 2"/>
        <xdr:cNvSpPr txBox="1">
          <a:spLocks noChangeArrowheads="1"/>
        </xdr:cNvSpPr>
      </xdr:nvSpPr>
      <xdr:spPr bwMode="auto">
        <a:xfrm>
          <a:off x="12153900" y="65579625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296</xdr:row>
      <xdr:rowOff>0</xdr:rowOff>
    </xdr:from>
    <xdr:to>
      <xdr:col>12</xdr:col>
      <xdr:colOff>714375</xdr:colOff>
      <xdr:row>296</xdr:row>
      <xdr:rowOff>0</xdr:rowOff>
    </xdr:to>
    <xdr:sp macro="" textlink="">
      <xdr:nvSpPr>
        <xdr:cNvPr id="10267" name="Text 2"/>
        <xdr:cNvSpPr txBox="1">
          <a:spLocks noChangeArrowheads="1"/>
        </xdr:cNvSpPr>
      </xdr:nvSpPr>
      <xdr:spPr bwMode="auto">
        <a:xfrm>
          <a:off x="12153900" y="42710100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309</xdr:row>
      <xdr:rowOff>0</xdr:rowOff>
    </xdr:from>
    <xdr:to>
      <xdr:col>12</xdr:col>
      <xdr:colOff>714375</xdr:colOff>
      <xdr:row>309</xdr:row>
      <xdr:rowOff>0</xdr:rowOff>
    </xdr:to>
    <xdr:sp macro="" textlink="">
      <xdr:nvSpPr>
        <xdr:cNvPr id="10268" name="Text 2"/>
        <xdr:cNvSpPr txBox="1">
          <a:spLocks noChangeArrowheads="1"/>
        </xdr:cNvSpPr>
      </xdr:nvSpPr>
      <xdr:spPr bwMode="auto">
        <a:xfrm>
          <a:off x="12153900" y="45205650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319</xdr:row>
      <xdr:rowOff>0</xdr:rowOff>
    </xdr:from>
    <xdr:to>
      <xdr:col>12</xdr:col>
      <xdr:colOff>714375</xdr:colOff>
      <xdr:row>319</xdr:row>
      <xdr:rowOff>0</xdr:rowOff>
    </xdr:to>
    <xdr:sp macro="" textlink="">
      <xdr:nvSpPr>
        <xdr:cNvPr id="10269" name="Text 2"/>
        <xdr:cNvSpPr txBox="1">
          <a:spLocks noChangeArrowheads="1"/>
        </xdr:cNvSpPr>
      </xdr:nvSpPr>
      <xdr:spPr bwMode="auto">
        <a:xfrm>
          <a:off x="12153900" y="47015400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352</xdr:row>
      <xdr:rowOff>0</xdr:rowOff>
    </xdr:from>
    <xdr:to>
      <xdr:col>12</xdr:col>
      <xdr:colOff>714375</xdr:colOff>
      <xdr:row>352</xdr:row>
      <xdr:rowOff>0</xdr:rowOff>
    </xdr:to>
    <xdr:sp macro="" textlink="">
      <xdr:nvSpPr>
        <xdr:cNvPr id="10270" name="Text 2"/>
        <xdr:cNvSpPr txBox="1">
          <a:spLocks noChangeArrowheads="1"/>
        </xdr:cNvSpPr>
      </xdr:nvSpPr>
      <xdr:spPr bwMode="auto">
        <a:xfrm>
          <a:off x="12153900" y="52273200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467</xdr:row>
      <xdr:rowOff>0</xdr:rowOff>
    </xdr:from>
    <xdr:to>
      <xdr:col>12</xdr:col>
      <xdr:colOff>714375</xdr:colOff>
      <xdr:row>467</xdr:row>
      <xdr:rowOff>0</xdr:rowOff>
    </xdr:to>
    <xdr:sp macro="" textlink="">
      <xdr:nvSpPr>
        <xdr:cNvPr id="10271" name="Text 2"/>
        <xdr:cNvSpPr txBox="1">
          <a:spLocks noChangeArrowheads="1"/>
        </xdr:cNvSpPr>
      </xdr:nvSpPr>
      <xdr:spPr bwMode="auto">
        <a:xfrm>
          <a:off x="12153900" y="61483875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478</xdr:row>
      <xdr:rowOff>0</xdr:rowOff>
    </xdr:from>
    <xdr:to>
      <xdr:col>12</xdr:col>
      <xdr:colOff>714375</xdr:colOff>
      <xdr:row>478</xdr:row>
      <xdr:rowOff>0</xdr:rowOff>
    </xdr:to>
    <xdr:sp macro="" textlink="">
      <xdr:nvSpPr>
        <xdr:cNvPr id="10272" name="Text 2"/>
        <xdr:cNvSpPr txBox="1">
          <a:spLocks noChangeArrowheads="1"/>
        </xdr:cNvSpPr>
      </xdr:nvSpPr>
      <xdr:spPr bwMode="auto">
        <a:xfrm>
          <a:off x="12153900" y="63512700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485</xdr:row>
      <xdr:rowOff>0</xdr:rowOff>
    </xdr:from>
    <xdr:to>
      <xdr:col>12</xdr:col>
      <xdr:colOff>714375</xdr:colOff>
      <xdr:row>485</xdr:row>
      <xdr:rowOff>0</xdr:rowOff>
    </xdr:to>
    <xdr:sp macro="" textlink="">
      <xdr:nvSpPr>
        <xdr:cNvPr id="10273" name="Text Box 33"/>
        <xdr:cNvSpPr txBox="1">
          <a:spLocks noChangeArrowheads="1"/>
        </xdr:cNvSpPr>
      </xdr:nvSpPr>
      <xdr:spPr bwMode="auto">
        <a:xfrm>
          <a:off x="12153900" y="64874775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255</xdr:row>
      <xdr:rowOff>0</xdr:rowOff>
    </xdr:from>
    <xdr:to>
      <xdr:col>12</xdr:col>
      <xdr:colOff>714375</xdr:colOff>
      <xdr:row>255</xdr:row>
      <xdr:rowOff>0</xdr:rowOff>
    </xdr:to>
    <xdr:sp macro="" textlink="">
      <xdr:nvSpPr>
        <xdr:cNvPr id="10274" name="Text 2"/>
        <xdr:cNvSpPr txBox="1">
          <a:spLocks noChangeArrowheads="1"/>
        </xdr:cNvSpPr>
      </xdr:nvSpPr>
      <xdr:spPr bwMode="auto">
        <a:xfrm>
          <a:off x="12153900" y="39023925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85725</xdr:colOff>
      <xdr:row>349</xdr:row>
      <xdr:rowOff>0</xdr:rowOff>
    </xdr:from>
    <xdr:to>
      <xdr:col>12</xdr:col>
      <xdr:colOff>723900</xdr:colOff>
      <xdr:row>349</xdr:row>
      <xdr:rowOff>0</xdr:rowOff>
    </xdr:to>
    <xdr:sp macro="" textlink="">
      <xdr:nvSpPr>
        <xdr:cNvPr id="10275" name="Text 3"/>
        <xdr:cNvSpPr txBox="1">
          <a:spLocks noChangeArrowheads="1"/>
        </xdr:cNvSpPr>
      </xdr:nvSpPr>
      <xdr:spPr bwMode="auto">
        <a:xfrm>
          <a:off x="12163425" y="51787425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6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2/99</a:t>
          </a:r>
        </a:p>
      </xdr:txBody>
    </xdr:sp>
    <xdr:clientData/>
  </xdr:twoCellAnchor>
  <xdr:twoCellAnchor>
    <xdr:from>
      <xdr:col>12</xdr:col>
      <xdr:colOff>114300</xdr:colOff>
      <xdr:row>349</xdr:row>
      <xdr:rowOff>0</xdr:rowOff>
    </xdr:from>
    <xdr:to>
      <xdr:col>12</xdr:col>
      <xdr:colOff>762000</xdr:colOff>
      <xdr:row>349</xdr:row>
      <xdr:rowOff>0</xdr:rowOff>
    </xdr:to>
    <xdr:sp macro="" textlink="">
      <xdr:nvSpPr>
        <xdr:cNvPr id="10276" name="Text 2"/>
        <xdr:cNvSpPr txBox="1">
          <a:spLocks noChangeArrowheads="1"/>
        </xdr:cNvSpPr>
      </xdr:nvSpPr>
      <xdr:spPr bwMode="auto">
        <a:xfrm>
          <a:off x="12192000" y="51787425"/>
          <a:ext cx="6477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2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326</xdr:row>
      <xdr:rowOff>0</xdr:rowOff>
    </xdr:from>
    <xdr:to>
      <xdr:col>12</xdr:col>
      <xdr:colOff>714375</xdr:colOff>
      <xdr:row>326</xdr:row>
      <xdr:rowOff>0</xdr:rowOff>
    </xdr:to>
    <xdr:sp macro="" textlink="">
      <xdr:nvSpPr>
        <xdr:cNvPr id="10277" name="Text Box 37"/>
        <xdr:cNvSpPr txBox="1">
          <a:spLocks noChangeArrowheads="1"/>
        </xdr:cNvSpPr>
      </xdr:nvSpPr>
      <xdr:spPr bwMode="auto">
        <a:xfrm>
          <a:off x="12153900" y="48377475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326</xdr:row>
      <xdr:rowOff>0</xdr:rowOff>
    </xdr:from>
    <xdr:to>
      <xdr:col>12</xdr:col>
      <xdr:colOff>714375</xdr:colOff>
      <xdr:row>326</xdr:row>
      <xdr:rowOff>0</xdr:rowOff>
    </xdr:to>
    <xdr:sp macro="" textlink="">
      <xdr:nvSpPr>
        <xdr:cNvPr id="10278" name="Text Box 38"/>
        <xdr:cNvSpPr txBox="1">
          <a:spLocks noChangeArrowheads="1"/>
        </xdr:cNvSpPr>
      </xdr:nvSpPr>
      <xdr:spPr bwMode="auto">
        <a:xfrm>
          <a:off x="12153900" y="48377475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416</xdr:row>
      <xdr:rowOff>0</xdr:rowOff>
    </xdr:from>
    <xdr:to>
      <xdr:col>12</xdr:col>
      <xdr:colOff>714375</xdr:colOff>
      <xdr:row>416</xdr:row>
      <xdr:rowOff>0</xdr:rowOff>
    </xdr:to>
    <xdr:sp macro="" textlink="">
      <xdr:nvSpPr>
        <xdr:cNvPr id="10279" name="Text 2"/>
        <xdr:cNvSpPr txBox="1">
          <a:spLocks noChangeArrowheads="1"/>
        </xdr:cNvSpPr>
      </xdr:nvSpPr>
      <xdr:spPr bwMode="auto">
        <a:xfrm>
          <a:off x="12153900" y="53254275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416</xdr:row>
      <xdr:rowOff>0</xdr:rowOff>
    </xdr:from>
    <xdr:to>
      <xdr:col>12</xdr:col>
      <xdr:colOff>714375</xdr:colOff>
      <xdr:row>416</xdr:row>
      <xdr:rowOff>0</xdr:rowOff>
    </xdr:to>
    <xdr:sp macro="" textlink="">
      <xdr:nvSpPr>
        <xdr:cNvPr id="10280" name="Text 2"/>
        <xdr:cNvSpPr txBox="1">
          <a:spLocks noChangeArrowheads="1"/>
        </xdr:cNvSpPr>
      </xdr:nvSpPr>
      <xdr:spPr bwMode="auto">
        <a:xfrm>
          <a:off x="12153900" y="53254275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416</xdr:row>
      <xdr:rowOff>0</xdr:rowOff>
    </xdr:from>
    <xdr:to>
      <xdr:col>12</xdr:col>
      <xdr:colOff>714375</xdr:colOff>
      <xdr:row>416</xdr:row>
      <xdr:rowOff>0</xdr:rowOff>
    </xdr:to>
    <xdr:sp macro="" textlink="">
      <xdr:nvSpPr>
        <xdr:cNvPr id="10281" name="Text 2"/>
        <xdr:cNvSpPr txBox="1">
          <a:spLocks noChangeArrowheads="1"/>
        </xdr:cNvSpPr>
      </xdr:nvSpPr>
      <xdr:spPr bwMode="auto">
        <a:xfrm>
          <a:off x="12153900" y="53254275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416</xdr:row>
      <xdr:rowOff>0</xdr:rowOff>
    </xdr:from>
    <xdr:to>
      <xdr:col>12</xdr:col>
      <xdr:colOff>714375</xdr:colOff>
      <xdr:row>416</xdr:row>
      <xdr:rowOff>0</xdr:rowOff>
    </xdr:to>
    <xdr:sp macro="" textlink="">
      <xdr:nvSpPr>
        <xdr:cNvPr id="10282" name="Text 2"/>
        <xdr:cNvSpPr txBox="1">
          <a:spLocks noChangeArrowheads="1"/>
        </xdr:cNvSpPr>
      </xdr:nvSpPr>
      <xdr:spPr bwMode="auto">
        <a:xfrm>
          <a:off x="12153900" y="53254275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85725</xdr:colOff>
      <xdr:row>525</xdr:row>
      <xdr:rowOff>0</xdr:rowOff>
    </xdr:from>
    <xdr:to>
      <xdr:col>12</xdr:col>
      <xdr:colOff>723900</xdr:colOff>
      <xdr:row>525</xdr:row>
      <xdr:rowOff>0</xdr:rowOff>
    </xdr:to>
    <xdr:sp macro="" textlink="">
      <xdr:nvSpPr>
        <xdr:cNvPr id="10283" name="Text 3"/>
        <xdr:cNvSpPr txBox="1">
          <a:spLocks noChangeArrowheads="1"/>
        </xdr:cNvSpPr>
      </xdr:nvSpPr>
      <xdr:spPr bwMode="auto">
        <a:xfrm>
          <a:off x="12163425" y="65579625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6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2/99</a:t>
          </a:r>
        </a:p>
      </xdr:txBody>
    </xdr:sp>
    <xdr:clientData/>
  </xdr:twoCellAnchor>
  <xdr:twoCellAnchor>
    <xdr:from>
      <xdr:col>12</xdr:col>
      <xdr:colOff>114300</xdr:colOff>
      <xdr:row>525</xdr:row>
      <xdr:rowOff>0</xdr:rowOff>
    </xdr:from>
    <xdr:to>
      <xdr:col>12</xdr:col>
      <xdr:colOff>762000</xdr:colOff>
      <xdr:row>525</xdr:row>
      <xdr:rowOff>0</xdr:rowOff>
    </xdr:to>
    <xdr:sp macro="" textlink="">
      <xdr:nvSpPr>
        <xdr:cNvPr id="10284" name="Text 2"/>
        <xdr:cNvSpPr txBox="1">
          <a:spLocks noChangeArrowheads="1"/>
        </xdr:cNvSpPr>
      </xdr:nvSpPr>
      <xdr:spPr bwMode="auto">
        <a:xfrm>
          <a:off x="12192000" y="65579625"/>
          <a:ext cx="6477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2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525</xdr:row>
      <xdr:rowOff>0</xdr:rowOff>
    </xdr:from>
    <xdr:to>
      <xdr:col>12</xdr:col>
      <xdr:colOff>714375</xdr:colOff>
      <xdr:row>525</xdr:row>
      <xdr:rowOff>0</xdr:rowOff>
    </xdr:to>
    <xdr:sp macro="" textlink="">
      <xdr:nvSpPr>
        <xdr:cNvPr id="10285" name="Text 2"/>
        <xdr:cNvSpPr txBox="1">
          <a:spLocks noChangeArrowheads="1"/>
        </xdr:cNvSpPr>
      </xdr:nvSpPr>
      <xdr:spPr bwMode="auto">
        <a:xfrm>
          <a:off x="12153900" y="65579625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85725</xdr:colOff>
      <xdr:row>536</xdr:row>
      <xdr:rowOff>0</xdr:rowOff>
    </xdr:from>
    <xdr:to>
      <xdr:col>12</xdr:col>
      <xdr:colOff>723900</xdr:colOff>
      <xdr:row>536</xdr:row>
      <xdr:rowOff>0</xdr:rowOff>
    </xdr:to>
    <xdr:sp macro="" textlink="">
      <xdr:nvSpPr>
        <xdr:cNvPr id="10286" name="Text 3"/>
        <xdr:cNvSpPr txBox="1">
          <a:spLocks noChangeArrowheads="1"/>
        </xdr:cNvSpPr>
      </xdr:nvSpPr>
      <xdr:spPr bwMode="auto">
        <a:xfrm>
          <a:off x="12163425" y="65579625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6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2/99</a:t>
          </a:r>
        </a:p>
      </xdr:txBody>
    </xdr:sp>
    <xdr:clientData/>
  </xdr:twoCellAnchor>
  <xdr:twoCellAnchor>
    <xdr:from>
      <xdr:col>12</xdr:col>
      <xdr:colOff>114300</xdr:colOff>
      <xdr:row>536</xdr:row>
      <xdr:rowOff>0</xdr:rowOff>
    </xdr:from>
    <xdr:to>
      <xdr:col>12</xdr:col>
      <xdr:colOff>762000</xdr:colOff>
      <xdr:row>536</xdr:row>
      <xdr:rowOff>0</xdr:rowOff>
    </xdr:to>
    <xdr:sp macro="" textlink="">
      <xdr:nvSpPr>
        <xdr:cNvPr id="10287" name="Text 2"/>
        <xdr:cNvSpPr txBox="1">
          <a:spLocks noChangeArrowheads="1"/>
        </xdr:cNvSpPr>
      </xdr:nvSpPr>
      <xdr:spPr bwMode="auto">
        <a:xfrm>
          <a:off x="12192000" y="65579625"/>
          <a:ext cx="6477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2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536</xdr:row>
      <xdr:rowOff>0</xdr:rowOff>
    </xdr:from>
    <xdr:to>
      <xdr:col>12</xdr:col>
      <xdr:colOff>714375</xdr:colOff>
      <xdr:row>536</xdr:row>
      <xdr:rowOff>0</xdr:rowOff>
    </xdr:to>
    <xdr:sp macro="" textlink="">
      <xdr:nvSpPr>
        <xdr:cNvPr id="10288" name="Text 2"/>
        <xdr:cNvSpPr txBox="1">
          <a:spLocks noChangeArrowheads="1"/>
        </xdr:cNvSpPr>
      </xdr:nvSpPr>
      <xdr:spPr bwMode="auto">
        <a:xfrm>
          <a:off x="12153900" y="65579625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85725</xdr:colOff>
      <xdr:row>430</xdr:row>
      <xdr:rowOff>0</xdr:rowOff>
    </xdr:from>
    <xdr:to>
      <xdr:col>12</xdr:col>
      <xdr:colOff>723900</xdr:colOff>
      <xdr:row>430</xdr:row>
      <xdr:rowOff>0</xdr:rowOff>
    </xdr:to>
    <xdr:sp macro="" textlink="">
      <xdr:nvSpPr>
        <xdr:cNvPr id="10289" name="Text 3"/>
        <xdr:cNvSpPr txBox="1">
          <a:spLocks noChangeArrowheads="1"/>
        </xdr:cNvSpPr>
      </xdr:nvSpPr>
      <xdr:spPr bwMode="auto">
        <a:xfrm>
          <a:off x="12163425" y="55873650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6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2/99</a:t>
          </a:r>
        </a:p>
      </xdr:txBody>
    </xdr:sp>
    <xdr:clientData/>
  </xdr:twoCellAnchor>
  <xdr:twoCellAnchor>
    <xdr:from>
      <xdr:col>12</xdr:col>
      <xdr:colOff>19050</xdr:colOff>
      <xdr:row>421</xdr:row>
      <xdr:rowOff>0</xdr:rowOff>
    </xdr:from>
    <xdr:to>
      <xdr:col>12</xdr:col>
      <xdr:colOff>657225</xdr:colOff>
      <xdr:row>421</xdr:row>
      <xdr:rowOff>0</xdr:rowOff>
    </xdr:to>
    <xdr:sp macro="" textlink="">
      <xdr:nvSpPr>
        <xdr:cNvPr id="10290" name="Text 4"/>
        <xdr:cNvSpPr txBox="1">
          <a:spLocks noChangeArrowheads="1"/>
        </xdr:cNvSpPr>
      </xdr:nvSpPr>
      <xdr:spPr bwMode="auto">
        <a:xfrm>
          <a:off x="12096750" y="54416325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2 of 6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2/99</a:t>
          </a:r>
        </a:p>
      </xdr:txBody>
    </xdr:sp>
    <xdr:clientData/>
  </xdr:twoCellAnchor>
  <xdr:twoCellAnchor>
    <xdr:from>
      <xdr:col>12</xdr:col>
      <xdr:colOff>114300</xdr:colOff>
      <xdr:row>430</xdr:row>
      <xdr:rowOff>0</xdr:rowOff>
    </xdr:from>
    <xdr:to>
      <xdr:col>12</xdr:col>
      <xdr:colOff>762000</xdr:colOff>
      <xdr:row>430</xdr:row>
      <xdr:rowOff>0</xdr:rowOff>
    </xdr:to>
    <xdr:sp macro="" textlink="">
      <xdr:nvSpPr>
        <xdr:cNvPr id="10291" name="Text 2"/>
        <xdr:cNvSpPr txBox="1">
          <a:spLocks noChangeArrowheads="1"/>
        </xdr:cNvSpPr>
      </xdr:nvSpPr>
      <xdr:spPr bwMode="auto">
        <a:xfrm>
          <a:off x="12192000" y="55873650"/>
          <a:ext cx="6477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2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445</xdr:row>
      <xdr:rowOff>0</xdr:rowOff>
    </xdr:from>
    <xdr:to>
      <xdr:col>12</xdr:col>
      <xdr:colOff>714375</xdr:colOff>
      <xdr:row>445</xdr:row>
      <xdr:rowOff>0</xdr:rowOff>
    </xdr:to>
    <xdr:sp macro="" textlink="">
      <xdr:nvSpPr>
        <xdr:cNvPr id="10292" name="Text 2"/>
        <xdr:cNvSpPr txBox="1">
          <a:spLocks noChangeArrowheads="1"/>
        </xdr:cNvSpPr>
      </xdr:nvSpPr>
      <xdr:spPr bwMode="auto">
        <a:xfrm>
          <a:off x="12153900" y="58302525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3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85725</xdr:colOff>
      <xdr:row>439</xdr:row>
      <xdr:rowOff>0</xdr:rowOff>
    </xdr:from>
    <xdr:to>
      <xdr:col>12</xdr:col>
      <xdr:colOff>723900</xdr:colOff>
      <xdr:row>439</xdr:row>
      <xdr:rowOff>0</xdr:rowOff>
    </xdr:to>
    <xdr:sp macro="" textlink="">
      <xdr:nvSpPr>
        <xdr:cNvPr id="10293" name="Text 3"/>
        <xdr:cNvSpPr txBox="1">
          <a:spLocks noChangeArrowheads="1"/>
        </xdr:cNvSpPr>
      </xdr:nvSpPr>
      <xdr:spPr bwMode="auto">
        <a:xfrm>
          <a:off x="12163425" y="57330975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6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2/99</a:t>
          </a:r>
        </a:p>
      </xdr:txBody>
    </xdr:sp>
    <xdr:clientData/>
  </xdr:twoCellAnchor>
  <xdr:twoCellAnchor>
    <xdr:from>
      <xdr:col>12</xdr:col>
      <xdr:colOff>19050</xdr:colOff>
      <xdr:row>421</xdr:row>
      <xdr:rowOff>0</xdr:rowOff>
    </xdr:from>
    <xdr:to>
      <xdr:col>12</xdr:col>
      <xdr:colOff>657225</xdr:colOff>
      <xdr:row>421</xdr:row>
      <xdr:rowOff>0</xdr:rowOff>
    </xdr:to>
    <xdr:sp macro="" textlink="">
      <xdr:nvSpPr>
        <xdr:cNvPr id="10294" name="Text 4"/>
        <xdr:cNvSpPr txBox="1">
          <a:spLocks noChangeArrowheads="1"/>
        </xdr:cNvSpPr>
      </xdr:nvSpPr>
      <xdr:spPr bwMode="auto">
        <a:xfrm>
          <a:off x="12096750" y="54416325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2 of 6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2/99</a:t>
          </a:r>
        </a:p>
      </xdr:txBody>
    </xdr:sp>
    <xdr:clientData/>
  </xdr:twoCellAnchor>
  <xdr:twoCellAnchor>
    <xdr:from>
      <xdr:col>12</xdr:col>
      <xdr:colOff>114300</xdr:colOff>
      <xdr:row>434</xdr:row>
      <xdr:rowOff>0</xdr:rowOff>
    </xdr:from>
    <xdr:to>
      <xdr:col>12</xdr:col>
      <xdr:colOff>762000</xdr:colOff>
      <xdr:row>434</xdr:row>
      <xdr:rowOff>0</xdr:rowOff>
    </xdr:to>
    <xdr:sp macro="" textlink="">
      <xdr:nvSpPr>
        <xdr:cNvPr id="10295" name="Text 2"/>
        <xdr:cNvSpPr txBox="1">
          <a:spLocks noChangeArrowheads="1"/>
        </xdr:cNvSpPr>
      </xdr:nvSpPr>
      <xdr:spPr bwMode="auto">
        <a:xfrm>
          <a:off x="12192000" y="56521350"/>
          <a:ext cx="6477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2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445</xdr:row>
      <xdr:rowOff>0</xdr:rowOff>
    </xdr:from>
    <xdr:to>
      <xdr:col>12</xdr:col>
      <xdr:colOff>714375</xdr:colOff>
      <xdr:row>445</xdr:row>
      <xdr:rowOff>0</xdr:rowOff>
    </xdr:to>
    <xdr:sp macro="" textlink="">
      <xdr:nvSpPr>
        <xdr:cNvPr id="10296" name="Text 2"/>
        <xdr:cNvSpPr txBox="1">
          <a:spLocks noChangeArrowheads="1"/>
        </xdr:cNvSpPr>
      </xdr:nvSpPr>
      <xdr:spPr bwMode="auto">
        <a:xfrm>
          <a:off x="12153900" y="58302525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3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411</xdr:row>
      <xdr:rowOff>0</xdr:rowOff>
    </xdr:from>
    <xdr:to>
      <xdr:col>12</xdr:col>
      <xdr:colOff>714375</xdr:colOff>
      <xdr:row>411</xdr:row>
      <xdr:rowOff>0</xdr:rowOff>
    </xdr:to>
    <xdr:sp macro="" textlink="">
      <xdr:nvSpPr>
        <xdr:cNvPr id="53" name="Text 2"/>
        <xdr:cNvSpPr txBox="1">
          <a:spLocks noChangeArrowheads="1"/>
        </xdr:cNvSpPr>
      </xdr:nvSpPr>
      <xdr:spPr bwMode="auto">
        <a:xfrm>
          <a:off x="12153900" y="66741675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85725</xdr:colOff>
      <xdr:row>408</xdr:row>
      <xdr:rowOff>0</xdr:rowOff>
    </xdr:from>
    <xdr:to>
      <xdr:col>12</xdr:col>
      <xdr:colOff>723900</xdr:colOff>
      <xdr:row>408</xdr:row>
      <xdr:rowOff>0</xdr:rowOff>
    </xdr:to>
    <xdr:sp macro="" textlink="">
      <xdr:nvSpPr>
        <xdr:cNvPr id="54" name="Text 3"/>
        <xdr:cNvSpPr txBox="1">
          <a:spLocks noChangeArrowheads="1"/>
        </xdr:cNvSpPr>
      </xdr:nvSpPr>
      <xdr:spPr bwMode="auto">
        <a:xfrm>
          <a:off x="12163425" y="66284475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6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2/99</a:t>
          </a:r>
        </a:p>
      </xdr:txBody>
    </xdr:sp>
    <xdr:clientData/>
  </xdr:twoCellAnchor>
  <xdr:twoCellAnchor>
    <xdr:from>
      <xdr:col>12</xdr:col>
      <xdr:colOff>114300</xdr:colOff>
      <xdr:row>408</xdr:row>
      <xdr:rowOff>0</xdr:rowOff>
    </xdr:from>
    <xdr:to>
      <xdr:col>12</xdr:col>
      <xdr:colOff>762000</xdr:colOff>
      <xdr:row>408</xdr:row>
      <xdr:rowOff>0</xdr:rowOff>
    </xdr:to>
    <xdr:sp macro="" textlink="">
      <xdr:nvSpPr>
        <xdr:cNvPr id="55" name="Text 2"/>
        <xdr:cNvSpPr txBox="1">
          <a:spLocks noChangeArrowheads="1"/>
        </xdr:cNvSpPr>
      </xdr:nvSpPr>
      <xdr:spPr bwMode="auto">
        <a:xfrm>
          <a:off x="12192000" y="66284475"/>
          <a:ext cx="6477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2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xdr:twoCellAnchor>
    <xdr:from>
      <xdr:col>12</xdr:col>
      <xdr:colOff>76200</xdr:colOff>
      <xdr:row>220</xdr:row>
      <xdr:rowOff>0</xdr:rowOff>
    </xdr:from>
    <xdr:to>
      <xdr:col>12</xdr:col>
      <xdr:colOff>714375</xdr:colOff>
      <xdr:row>220</xdr:row>
      <xdr:rowOff>0</xdr:rowOff>
    </xdr:to>
    <xdr:sp macro="" textlink="">
      <xdr:nvSpPr>
        <xdr:cNvPr id="52" name="Text 2"/>
        <xdr:cNvSpPr txBox="1">
          <a:spLocks noChangeArrowheads="1"/>
        </xdr:cNvSpPr>
      </xdr:nvSpPr>
      <xdr:spPr bwMode="auto">
        <a:xfrm>
          <a:off x="12144375" y="46739175"/>
          <a:ext cx="6381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MIS 3382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Page 4 of 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Rev 2/00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0</xdr:row>
          <xdr:rowOff>38100</xdr:rowOff>
        </xdr:from>
        <xdr:to>
          <xdr:col>1</xdr:col>
          <xdr:colOff>1150620</xdr:colOff>
          <xdr:row>4</xdr:row>
          <xdr:rowOff>76200</xdr:rowOff>
        </xdr:to>
        <xdr:sp macro="" textlink="">
          <xdr:nvSpPr>
            <xdr:cNvPr id="10266" name="Object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106680</xdr:colOff>
          <xdr:row>0</xdr:row>
          <xdr:rowOff>45720</xdr:rowOff>
        </xdr:from>
        <xdr:to>
          <xdr:col>1</xdr:col>
          <xdr:colOff>441960</xdr:colOff>
          <xdr:row>4</xdr:row>
          <xdr:rowOff>83820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99060</xdr:colOff>
          <xdr:row>11</xdr:row>
          <xdr:rowOff>0</xdr:rowOff>
        </xdr:from>
        <xdr:to>
          <xdr:col>0</xdr:col>
          <xdr:colOff>403860</xdr:colOff>
          <xdr:row>12</xdr:row>
          <xdr:rowOff>22860</xdr:rowOff>
        </xdr:to>
        <xdr:sp macro="" textlink="">
          <xdr:nvSpPr>
            <xdr:cNvPr id="99329" name="Option Button 1" hidden="1">
              <a:extLst>
                <a:ext uri="{63B3BB69-23CF-44E3-9099-C40C66FF867C}">
                  <a14:compatExt spid="_x0000_s99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99060</xdr:colOff>
          <xdr:row>15</xdr:row>
          <xdr:rowOff>0</xdr:rowOff>
        </xdr:from>
        <xdr:to>
          <xdr:col>0</xdr:col>
          <xdr:colOff>403860</xdr:colOff>
          <xdr:row>16</xdr:row>
          <xdr:rowOff>22860</xdr:rowOff>
        </xdr:to>
        <xdr:sp macro="" textlink="">
          <xdr:nvSpPr>
            <xdr:cNvPr id="99330" name="Option Button 2" hidden="1">
              <a:extLst>
                <a:ext uri="{63B3BB69-23CF-44E3-9099-C40C66FF867C}">
                  <a14:compatExt spid="_x0000_s99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99060</xdr:colOff>
          <xdr:row>18</xdr:row>
          <xdr:rowOff>175260</xdr:rowOff>
        </xdr:from>
        <xdr:to>
          <xdr:col>0</xdr:col>
          <xdr:colOff>403860</xdr:colOff>
          <xdr:row>20</xdr:row>
          <xdr:rowOff>7620</xdr:rowOff>
        </xdr:to>
        <xdr:sp macro="" textlink="">
          <xdr:nvSpPr>
            <xdr:cNvPr id="99331" name="Option Button 3" hidden="1">
              <a:extLst>
                <a:ext uri="{63B3BB69-23CF-44E3-9099-C40C66FF867C}">
                  <a14:compatExt spid="_x0000_s99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13"/>
    <pageSetUpPr fitToPage="1"/>
  </sheetPr>
  <dimension ref="A1:J51"/>
  <sheetViews>
    <sheetView tabSelected="1" view="pageBreakPreview" zoomScale="110" zoomScaleNormal="115" zoomScaleSheetLayoutView="110" workbookViewId="0">
      <selection activeCell="A4" sqref="A4"/>
    </sheetView>
  </sheetViews>
  <sheetFormatPr defaultColWidth="9.109375" defaultRowHeight="13.8" x14ac:dyDescent="0.3"/>
  <cols>
    <col min="1" max="1" width="11.33203125" style="2" customWidth="1"/>
    <col min="2" max="2" width="9.109375" style="2"/>
    <col min="3" max="3" width="28" style="2" customWidth="1"/>
    <col min="4" max="4" width="2.33203125" style="2" customWidth="1"/>
    <col min="5" max="5" width="12.88671875" style="2" customWidth="1"/>
    <col min="6" max="6" width="2.6640625" style="2" customWidth="1"/>
    <col min="7" max="7" width="12.5546875" style="2" customWidth="1"/>
    <col min="8" max="8" width="2.109375" style="2" customWidth="1"/>
    <col min="9" max="9" width="11.109375" style="2" customWidth="1"/>
    <col min="10" max="10" width="2" style="2" customWidth="1"/>
    <col min="11" max="16384" width="9.109375" style="2"/>
  </cols>
  <sheetData>
    <row r="1" spans="1:10" ht="18" x14ac:dyDescent="0.35">
      <c r="A1" s="1449" t="s">
        <v>2017</v>
      </c>
      <c r="B1" s="1"/>
      <c r="C1" s="1"/>
      <c r="D1" s="1"/>
      <c r="E1" s="1"/>
      <c r="F1" s="1"/>
      <c r="G1" s="1"/>
      <c r="H1" s="1"/>
      <c r="I1" s="1"/>
      <c r="J1" s="1"/>
    </row>
    <row r="2" spans="1:10" ht="18" x14ac:dyDescent="0.35">
      <c r="A2" s="1449" t="s">
        <v>2018</v>
      </c>
      <c r="B2" s="1"/>
      <c r="C2" s="1"/>
      <c r="D2" s="1"/>
      <c r="E2" s="1"/>
      <c r="F2" s="1"/>
      <c r="G2" s="1"/>
      <c r="H2" s="1"/>
      <c r="I2" s="1"/>
      <c r="J2" s="1"/>
    </row>
    <row r="3" spans="1:10" ht="18" hidden="1" x14ac:dyDescent="0.35">
      <c r="A3" s="3" t="s">
        <v>1299</v>
      </c>
      <c r="B3" s="1"/>
      <c r="C3" s="1"/>
      <c r="D3" s="1"/>
      <c r="E3" s="1"/>
      <c r="F3" s="1"/>
      <c r="G3" s="1"/>
      <c r="H3" s="1"/>
      <c r="I3" s="1"/>
      <c r="J3" s="1"/>
    </row>
    <row r="4" spans="1:10" ht="18" x14ac:dyDescent="0.35">
      <c r="A4" s="3" t="s">
        <v>1966</v>
      </c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5.6" x14ac:dyDescent="0.3">
      <c r="A6" s="5" t="s">
        <v>1241</v>
      </c>
      <c r="B6" s="6"/>
      <c r="C6" s="7"/>
      <c r="D6" s="7"/>
      <c r="E6" s="7"/>
      <c r="F6" s="7"/>
      <c r="G6" s="7"/>
      <c r="H6" s="7"/>
      <c r="I6" s="7"/>
      <c r="J6" s="8"/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ht="15.6" x14ac:dyDescent="0.3">
      <c r="A8" s="4"/>
      <c r="B8" s="4"/>
      <c r="C8" s="4"/>
      <c r="D8" s="4"/>
      <c r="E8" s="9" t="s">
        <v>1242</v>
      </c>
      <c r="F8" s="10"/>
      <c r="G8" s="10"/>
      <c r="H8" s="1"/>
      <c r="I8" s="1"/>
      <c r="J8" s="9"/>
    </row>
    <row r="9" spans="1:10" ht="27.6" x14ac:dyDescent="0.3">
      <c r="A9" s="25" t="s">
        <v>1243</v>
      </c>
      <c r="B9" s="26"/>
      <c r="C9" s="23"/>
      <c r="D9" s="23"/>
      <c r="E9" s="25" t="s">
        <v>1869</v>
      </c>
      <c r="F9" s="11"/>
      <c r="G9" s="25" t="s">
        <v>1967</v>
      </c>
      <c r="H9" s="4"/>
      <c r="I9" s="27" t="s">
        <v>1244</v>
      </c>
      <c r="J9" s="4"/>
    </row>
    <row r="10" spans="1:10" x14ac:dyDescent="0.3">
      <c r="A10" s="28" t="s">
        <v>1245</v>
      </c>
      <c r="B10" s="29" t="s">
        <v>1246</v>
      </c>
      <c r="C10" s="4"/>
      <c r="D10" s="4"/>
      <c r="E10" s="30" t="s">
        <v>1838</v>
      </c>
      <c r="F10" s="31"/>
      <c r="G10" s="32" t="s">
        <v>1912</v>
      </c>
      <c r="H10" s="11"/>
      <c r="I10" s="33" t="s">
        <v>1247</v>
      </c>
      <c r="J10" s="4"/>
    </row>
    <row r="11" spans="1:10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0" x14ac:dyDescent="0.3">
      <c r="A12" s="27">
        <v>101</v>
      </c>
      <c r="B12" s="23" t="s">
        <v>1248</v>
      </c>
      <c r="C12" s="4"/>
      <c r="D12" s="4"/>
      <c r="E12" s="1450">
        <v>250</v>
      </c>
      <c r="F12" s="1450"/>
      <c r="G12" s="1450">
        <v>221</v>
      </c>
      <c r="H12" s="12"/>
      <c r="I12" s="34">
        <f>+G12-E12</f>
        <v>-29</v>
      </c>
      <c r="J12" s="4"/>
    </row>
    <row r="13" spans="1:10" x14ac:dyDescent="0.3">
      <c r="A13" s="27">
        <v>102</v>
      </c>
      <c r="B13" s="23" t="s">
        <v>1249</v>
      </c>
      <c r="C13" s="4"/>
      <c r="D13" s="4"/>
      <c r="E13" s="1450">
        <v>118</v>
      </c>
      <c r="F13" s="1450"/>
      <c r="G13" s="1450">
        <v>102</v>
      </c>
      <c r="H13" s="12"/>
      <c r="I13" s="34">
        <f t="shared" ref="I13:I21" si="0">+G13-E13</f>
        <v>-16</v>
      </c>
      <c r="J13" s="4"/>
    </row>
    <row r="14" spans="1:10" x14ac:dyDescent="0.3">
      <c r="A14" s="27">
        <v>103</v>
      </c>
      <c r="B14" s="23" t="s">
        <v>1250</v>
      </c>
      <c r="C14" s="4"/>
      <c r="D14" s="4"/>
      <c r="E14" s="1450">
        <v>0</v>
      </c>
      <c r="F14" s="1450"/>
      <c r="G14" s="1450">
        <v>0</v>
      </c>
      <c r="H14" s="12"/>
      <c r="I14" s="34">
        <f t="shared" si="0"/>
        <v>0</v>
      </c>
      <c r="J14" s="4"/>
    </row>
    <row r="15" spans="1:10" x14ac:dyDescent="0.3">
      <c r="A15" s="27">
        <v>111</v>
      </c>
      <c r="B15" s="35" t="s">
        <v>1251</v>
      </c>
      <c r="C15" s="4"/>
      <c r="D15" s="4"/>
      <c r="E15" s="1450">
        <v>52</v>
      </c>
      <c r="F15" s="1450"/>
      <c r="G15" s="1450">
        <v>45</v>
      </c>
      <c r="H15" s="12"/>
      <c r="I15" s="34">
        <f t="shared" si="0"/>
        <v>-7</v>
      </c>
      <c r="J15" s="4"/>
    </row>
    <row r="16" spans="1:10" x14ac:dyDescent="0.3">
      <c r="A16" s="27">
        <v>112</v>
      </c>
      <c r="B16" s="23" t="s">
        <v>1252</v>
      </c>
      <c r="C16" s="4"/>
      <c r="D16" s="4"/>
      <c r="E16" s="1450">
        <v>23</v>
      </c>
      <c r="F16" s="1450"/>
      <c r="G16" s="1450">
        <v>24</v>
      </c>
      <c r="H16" s="12"/>
      <c r="I16" s="34">
        <f t="shared" si="0"/>
        <v>1</v>
      </c>
      <c r="J16" s="4"/>
    </row>
    <row r="17" spans="1:10" x14ac:dyDescent="0.3">
      <c r="A17" s="27">
        <v>113</v>
      </c>
      <c r="B17" s="23" t="s">
        <v>1253</v>
      </c>
      <c r="C17" s="4"/>
      <c r="D17" s="4"/>
      <c r="E17" s="1450">
        <v>0</v>
      </c>
      <c r="F17" s="1450"/>
      <c r="G17" s="1450">
        <v>0</v>
      </c>
      <c r="H17" s="12"/>
      <c r="I17" s="34">
        <f t="shared" si="0"/>
        <v>0</v>
      </c>
      <c r="J17" s="4"/>
    </row>
    <row r="18" spans="1:10" x14ac:dyDescent="0.3">
      <c r="A18" s="27">
        <v>130</v>
      </c>
      <c r="B18" s="23" t="s">
        <v>1147</v>
      </c>
      <c r="C18" s="4"/>
      <c r="D18" s="4"/>
      <c r="E18" s="1450">
        <v>32</v>
      </c>
      <c r="F18" s="1450"/>
      <c r="G18" s="1450">
        <v>33</v>
      </c>
      <c r="H18" s="12"/>
      <c r="I18" s="34">
        <f t="shared" si="0"/>
        <v>1</v>
      </c>
      <c r="J18" s="4"/>
    </row>
    <row r="19" spans="1:10" x14ac:dyDescent="0.3">
      <c r="A19" s="27">
        <v>254</v>
      </c>
      <c r="B19" s="23" t="s">
        <v>1258</v>
      </c>
      <c r="C19" s="4"/>
      <c r="D19" s="4"/>
      <c r="E19" s="1450">
        <v>0</v>
      </c>
      <c r="F19" s="1450"/>
      <c r="G19" s="1450">
        <v>1</v>
      </c>
      <c r="H19" s="12"/>
      <c r="I19" s="34">
        <f t="shared" si="0"/>
        <v>1</v>
      </c>
      <c r="J19" s="4"/>
    </row>
    <row r="20" spans="1:10" x14ac:dyDescent="0.3">
      <c r="A20" s="27">
        <v>255</v>
      </c>
      <c r="B20" s="23" t="s">
        <v>1259</v>
      </c>
      <c r="C20" s="4"/>
      <c r="D20" s="4"/>
      <c r="E20" s="1450">
        <v>0</v>
      </c>
      <c r="F20" s="1450"/>
      <c r="G20" s="1450">
        <v>0</v>
      </c>
      <c r="H20" s="12"/>
      <c r="I20" s="34">
        <f t="shared" si="0"/>
        <v>0</v>
      </c>
      <c r="J20" s="4"/>
    </row>
    <row r="21" spans="1:10" ht="17.399999999999999" x14ac:dyDescent="0.6">
      <c r="A21" s="27">
        <v>300</v>
      </c>
      <c r="B21" s="23" t="s">
        <v>1260</v>
      </c>
      <c r="C21" s="4"/>
      <c r="D21" s="4"/>
      <c r="E21" s="1451">
        <v>0</v>
      </c>
      <c r="F21" s="1452"/>
      <c r="G21" s="1451">
        <v>0</v>
      </c>
      <c r="H21" s="12"/>
      <c r="I21" s="36">
        <f t="shared" si="0"/>
        <v>0</v>
      </c>
      <c r="J21" s="4"/>
    </row>
    <row r="22" spans="1:10" ht="16.2" thickBot="1" x14ac:dyDescent="0.5">
      <c r="A22" s="4"/>
      <c r="B22" s="4"/>
      <c r="C22" s="4"/>
      <c r="D22" s="4"/>
      <c r="E22" s="37">
        <f>SUM(E12:E21)</f>
        <v>475</v>
      </c>
      <c r="F22" s="38"/>
      <c r="G22" s="37">
        <f>SUM(G12:G21)</f>
        <v>426</v>
      </c>
      <c r="H22" s="12"/>
      <c r="I22" s="37">
        <f>SUM(I12:I21)</f>
        <v>-49</v>
      </c>
      <c r="J22" s="4"/>
    </row>
    <row r="23" spans="1:10" ht="14.4" thickTop="1" x14ac:dyDescent="0.3">
      <c r="A23" s="4"/>
      <c r="B23" s="4"/>
      <c r="C23" s="4"/>
      <c r="D23" s="4"/>
      <c r="E23" s="13"/>
      <c r="F23" s="13"/>
      <c r="G23" s="13"/>
      <c r="H23" s="13"/>
      <c r="I23" s="13"/>
      <c r="J23" s="4"/>
    </row>
    <row r="24" spans="1:10" x14ac:dyDescent="0.3">
      <c r="A24" s="4"/>
      <c r="B24" s="4"/>
      <c r="C24" s="4"/>
      <c r="D24" s="4"/>
      <c r="E24" s="13"/>
      <c r="F24" s="13"/>
      <c r="G24" s="13"/>
      <c r="H24" s="13"/>
      <c r="I24" s="14"/>
      <c r="J24" s="4"/>
    </row>
    <row r="25" spans="1:10" ht="15.6" x14ac:dyDescent="0.3">
      <c r="A25" s="4"/>
      <c r="B25" s="4"/>
      <c r="C25" s="4"/>
      <c r="D25" s="4"/>
      <c r="E25" s="15" t="s">
        <v>1261</v>
      </c>
      <c r="F25" s="16"/>
      <c r="G25" s="17"/>
      <c r="H25" s="18"/>
      <c r="I25" s="18"/>
      <c r="J25" s="15"/>
    </row>
    <row r="26" spans="1:10" ht="27.6" x14ac:dyDescent="0.3">
      <c r="A26" s="25" t="s">
        <v>1243</v>
      </c>
      <c r="B26" s="26"/>
      <c r="C26" s="23"/>
      <c r="D26" s="4"/>
      <c r="E26" s="25" t="s">
        <v>1869</v>
      </c>
      <c r="F26" s="11"/>
      <c r="G26" s="25" t="s">
        <v>1967</v>
      </c>
      <c r="H26" s="13"/>
      <c r="I26" s="39" t="s">
        <v>1244</v>
      </c>
      <c r="J26" s="4"/>
    </row>
    <row r="27" spans="1:10" x14ac:dyDescent="0.3">
      <c r="A27" s="28" t="s">
        <v>1245</v>
      </c>
      <c r="B27" s="29" t="s">
        <v>1246</v>
      </c>
      <c r="C27" s="4"/>
      <c r="D27" s="4"/>
      <c r="E27" s="30" t="s">
        <v>1838</v>
      </c>
      <c r="F27" s="31"/>
      <c r="G27" s="32" t="s">
        <v>1912</v>
      </c>
      <c r="H27" s="19"/>
      <c r="I27" s="40" t="s">
        <v>1247</v>
      </c>
      <c r="J27" s="4"/>
    </row>
    <row r="28" spans="1:10" x14ac:dyDescent="0.3">
      <c r="A28" s="4"/>
      <c r="B28" s="4"/>
      <c r="C28" s="4"/>
      <c r="D28" s="4"/>
      <c r="E28" s="13"/>
      <c r="F28" s="13"/>
      <c r="G28" s="13"/>
      <c r="H28" s="13"/>
      <c r="I28" s="13"/>
      <c r="J28" s="4"/>
    </row>
    <row r="29" spans="1:10" x14ac:dyDescent="0.3">
      <c r="A29" s="27">
        <v>101</v>
      </c>
      <c r="B29" s="23" t="s">
        <v>1248</v>
      </c>
      <c r="C29" s="4"/>
      <c r="D29" s="4"/>
      <c r="E29" s="1450">
        <v>275.5</v>
      </c>
      <c r="F29" s="1450"/>
      <c r="G29" s="1450">
        <v>246.86</v>
      </c>
      <c r="H29" s="13"/>
      <c r="I29" s="34">
        <f>+G29-E29</f>
        <v>-28.639999999999986</v>
      </c>
      <c r="J29" s="4"/>
    </row>
    <row r="30" spans="1:10" x14ac:dyDescent="0.3">
      <c r="A30" s="27">
        <v>102</v>
      </c>
      <c r="B30" s="23" t="s">
        <v>1249</v>
      </c>
      <c r="C30" s="4"/>
      <c r="D30" s="4"/>
      <c r="E30" s="1450">
        <v>118</v>
      </c>
      <c r="F30" s="1450"/>
      <c r="G30" s="1450">
        <v>102</v>
      </c>
      <c r="H30" s="13"/>
      <c r="I30" s="34">
        <f t="shared" ref="I30:I38" si="1">+G30-E30</f>
        <v>-16</v>
      </c>
      <c r="J30" s="4"/>
    </row>
    <row r="31" spans="1:10" x14ac:dyDescent="0.3">
      <c r="A31" s="27">
        <v>103</v>
      </c>
      <c r="B31" s="23" t="s">
        <v>1250</v>
      </c>
      <c r="C31" s="4"/>
      <c r="D31" s="4"/>
      <c r="E31" s="1450">
        <v>0</v>
      </c>
      <c r="F31" s="1450"/>
      <c r="G31" s="1450">
        <v>0</v>
      </c>
      <c r="H31" s="13"/>
      <c r="I31" s="34">
        <f t="shared" si="1"/>
        <v>0</v>
      </c>
      <c r="J31" s="4"/>
    </row>
    <row r="32" spans="1:10" x14ac:dyDescent="0.3">
      <c r="A32" s="27">
        <v>111</v>
      </c>
      <c r="B32" s="35" t="s">
        <v>1251</v>
      </c>
      <c r="C32" s="4"/>
      <c r="D32" s="4"/>
      <c r="E32" s="1450">
        <v>57.3</v>
      </c>
      <c r="F32" s="1450"/>
      <c r="G32" s="1450">
        <v>50.27</v>
      </c>
      <c r="H32" s="13"/>
      <c r="I32" s="34">
        <f t="shared" si="1"/>
        <v>-7.029999999999994</v>
      </c>
      <c r="J32" s="4"/>
    </row>
    <row r="33" spans="1:10" x14ac:dyDescent="0.3">
      <c r="A33" s="27">
        <v>112</v>
      </c>
      <c r="B33" s="23" t="s">
        <v>1252</v>
      </c>
      <c r="C33" s="4"/>
      <c r="D33" s="4"/>
      <c r="E33" s="1450">
        <v>23</v>
      </c>
      <c r="F33" s="1450"/>
      <c r="G33" s="1450">
        <v>24</v>
      </c>
      <c r="H33" s="13"/>
      <c r="I33" s="34">
        <f t="shared" si="1"/>
        <v>1</v>
      </c>
      <c r="J33" s="4"/>
    </row>
    <row r="34" spans="1:10" x14ac:dyDescent="0.3">
      <c r="A34" s="27">
        <v>113</v>
      </c>
      <c r="B34" s="23" t="s">
        <v>1253</v>
      </c>
      <c r="C34" s="4"/>
      <c r="D34" s="4"/>
      <c r="E34" s="1450">
        <v>0</v>
      </c>
      <c r="F34" s="1450"/>
      <c r="G34" s="1450">
        <v>0</v>
      </c>
      <c r="H34" s="13"/>
      <c r="I34" s="34">
        <f t="shared" si="1"/>
        <v>0</v>
      </c>
      <c r="J34" s="4"/>
    </row>
    <row r="35" spans="1:10" x14ac:dyDescent="0.3">
      <c r="A35" s="27">
        <v>130</v>
      </c>
      <c r="B35" s="23" t="s">
        <v>1147</v>
      </c>
      <c r="C35" s="4"/>
      <c r="D35" s="4"/>
      <c r="E35" s="1450">
        <v>37.15</v>
      </c>
      <c r="F35" s="1450"/>
      <c r="G35" s="1450">
        <v>38.51</v>
      </c>
      <c r="H35" s="13"/>
      <c r="I35" s="34">
        <f t="shared" si="1"/>
        <v>1.3599999999999994</v>
      </c>
      <c r="J35" s="4"/>
    </row>
    <row r="36" spans="1:10" x14ac:dyDescent="0.3">
      <c r="A36" s="27">
        <v>254</v>
      </c>
      <c r="B36" s="23" t="s">
        <v>1258</v>
      </c>
      <c r="C36" s="4"/>
      <c r="D36" s="4"/>
      <c r="E36" s="1450">
        <v>0</v>
      </c>
      <c r="F36" s="1450"/>
      <c r="G36" s="1450">
        <v>3.52</v>
      </c>
      <c r="H36" s="13"/>
      <c r="I36" s="34">
        <f t="shared" si="1"/>
        <v>3.52</v>
      </c>
      <c r="J36" s="4"/>
    </row>
    <row r="37" spans="1:10" x14ac:dyDescent="0.3">
      <c r="A37" s="27">
        <v>255</v>
      </c>
      <c r="B37" s="23" t="s">
        <v>1259</v>
      </c>
      <c r="C37" s="4"/>
      <c r="D37" s="4"/>
      <c r="E37" s="1450">
        <v>0</v>
      </c>
      <c r="F37" s="1450"/>
      <c r="G37" s="1450">
        <v>0</v>
      </c>
      <c r="H37" s="13"/>
      <c r="I37" s="34">
        <f t="shared" si="1"/>
        <v>0</v>
      </c>
      <c r="J37" s="4"/>
    </row>
    <row r="38" spans="1:10" ht="17.399999999999999" x14ac:dyDescent="0.6">
      <c r="A38" s="27">
        <v>300</v>
      </c>
      <c r="B38" s="23" t="s">
        <v>1260</v>
      </c>
      <c r="C38" s="4"/>
      <c r="D38" s="4"/>
      <c r="E38" s="1451">
        <v>0</v>
      </c>
      <c r="F38" s="1452"/>
      <c r="G38" s="1451">
        <v>0</v>
      </c>
      <c r="H38" s="13"/>
      <c r="I38" s="36">
        <f t="shared" si="1"/>
        <v>0</v>
      </c>
      <c r="J38" s="4"/>
    </row>
    <row r="39" spans="1:10" ht="16.2" thickBot="1" x14ac:dyDescent="0.5">
      <c r="A39" s="4"/>
      <c r="B39" s="4"/>
      <c r="C39" s="4"/>
      <c r="D39" s="4"/>
      <c r="E39" s="37">
        <f>SUM(E29:E38)</f>
        <v>510.95</v>
      </c>
      <c r="F39" s="38"/>
      <c r="G39" s="37">
        <f>SUM(G29:G38)</f>
        <v>465.15999999999997</v>
      </c>
      <c r="H39" s="20"/>
      <c r="I39" s="37">
        <f>SUM(I29:I38)</f>
        <v>-45.789999999999978</v>
      </c>
      <c r="J39" s="4"/>
    </row>
    <row r="40" spans="1:10" ht="14.4" thickTop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3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3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3">
      <c r="A43" s="21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3">
      <c r="A44" s="21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3">
      <c r="A45" s="21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3">
      <c r="A46" s="22"/>
      <c r="B46" s="22"/>
      <c r="C46" s="22"/>
      <c r="D46" s="22"/>
      <c r="E46" s="22"/>
      <c r="F46" s="4"/>
      <c r="G46" s="22"/>
      <c r="H46" s="22"/>
      <c r="I46" s="22"/>
      <c r="J46" s="4"/>
    </row>
    <row r="47" spans="1:10" x14ac:dyDescent="0.3">
      <c r="A47" s="23" t="s">
        <v>1262</v>
      </c>
      <c r="B47" s="23"/>
      <c r="C47" s="4"/>
      <c r="D47" s="4"/>
      <c r="E47" s="4"/>
      <c r="F47" s="4"/>
      <c r="G47" s="23" t="s">
        <v>234</v>
      </c>
      <c r="H47" s="4"/>
      <c r="I47" s="4"/>
      <c r="J47" s="4"/>
    </row>
    <row r="48" spans="1:10" x14ac:dyDescent="0.3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3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3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3">
      <c r="A51" s="4"/>
      <c r="B51" s="4"/>
      <c r="C51" s="4"/>
      <c r="D51" s="4"/>
      <c r="E51" s="4"/>
      <c r="F51" s="4"/>
      <c r="G51" s="4"/>
      <c r="H51" s="4"/>
      <c r="I51" s="4"/>
      <c r="J51" s="4"/>
    </row>
  </sheetData>
  <sheetProtection password="DBAD" sheet="1" objects="1" scenarios="1" selectLockedCells="1"/>
  <phoneticPr fontId="3" type="noConversion"/>
  <printOptions horizontalCentered="1"/>
  <pageMargins left="0.75" right="0.75" top="1" bottom="1" header="0.5" footer="0.5"/>
  <pageSetup scale="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tabColor rgb="FFCCFFCC"/>
    <pageSetUpPr fitToPage="1"/>
  </sheetPr>
  <dimension ref="A1:J51"/>
  <sheetViews>
    <sheetView view="pageBreakPreview" zoomScaleNormal="90" zoomScaleSheetLayoutView="100" workbookViewId="0">
      <selection activeCell="E14" sqref="E14"/>
    </sheetView>
  </sheetViews>
  <sheetFormatPr defaultColWidth="9.109375" defaultRowHeight="13.8" x14ac:dyDescent="0.3"/>
  <cols>
    <col min="1" max="1" width="15.5546875" style="2" customWidth="1"/>
    <col min="2" max="2" width="13.6640625" style="2" customWidth="1"/>
    <col min="3" max="3" width="27.109375" style="2" customWidth="1"/>
    <col min="4" max="4" width="28.44140625" style="2" customWidth="1"/>
    <col min="5" max="5" width="20" style="2" customWidth="1"/>
    <col min="6" max="10" width="9.109375" style="2" hidden="1" customWidth="1"/>
    <col min="11" max="16384" width="9.109375" style="2"/>
  </cols>
  <sheetData>
    <row r="1" spans="1:10" s="1071" customFormat="1" ht="18" customHeight="1" x14ac:dyDescent="0.3">
      <c r="A1" s="1434" t="s">
        <v>107</v>
      </c>
      <c r="B1" s="1434"/>
      <c r="C1" s="1434"/>
      <c r="D1" s="1434"/>
      <c r="E1" s="1434"/>
      <c r="F1" s="1434"/>
      <c r="G1" s="1434"/>
      <c r="H1" s="1434"/>
      <c r="I1" s="1434"/>
      <c r="J1" s="1434"/>
    </row>
    <row r="2" spans="1:10" s="1071" customFormat="1" ht="16.5" customHeight="1" x14ac:dyDescent="0.3">
      <c r="A2" s="1435" t="s">
        <v>1400</v>
      </c>
      <c r="B2" s="1435"/>
      <c r="C2" s="1435"/>
      <c r="D2" s="1435"/>
      <c r="E2" s="1435"/>
      <c r="F2" s="1435"/>
      <c r="G2" s="1435"/>
      <c r="H2" s="1435"/>
      <c r="I2" s="1435"/>
      <c r="J2" s="1435"/>
    </row>
    <row r="3" spans="1:10" s="1072" customFormat="1" ht="18" customHeight="1" x14ac:dyDescent="0.35">
      <c r="A3" s="1436" t="s">
        <v>1401</v>
      </c>
      <c r="B3" s="1436"/>
      <c r="C3" s="1436"/>
      <c r="D3" s="1436"/>
      <c r="E3" s="1436"/>
      <c r="F3" s="1436"/>
      <c r="G3" s="1436"/>
      <c r="H3" s="1436"/>
      <c r="I3" s="1436"/>
      <c r="J3" s="1436"/>
    </row>
    <row r="4" spans="1:10" s="1073" customFormat="1" ht="18" customHeight="1" x14ac:dyDescent="0.3">
      <c r="A4" s="1435" t="str">
        <f>'Revenue Projection'!A4</f>
        <v>FISCAL YEAR 2012-2013</v>
      </c>
      <c r="B4" s="1435"/>
      <c r="C4" s="1435"/>
      <c r="D4" s="1435"/>
      <c r="E4" s="1435"/>
      <c r="F4" s="1435"/>
      <c r="G4" s="1435"/>
      <c r="H4" s="1435"/>
      <c r="I4" s="1435"/>
      <c r="J4" s="1435"/>
    </row>
    <row r="5" spans="1:10" ht="27.75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s="1077" customFormat="1" ht="15.6" x14ac:dyDescent="0.3">
      <c r="A6" s="128" t="s">
        <v>1408</v>
      </c>
      <c r="B6" s="1075" t="str">
        <f>'Revenue Projection'!F2</f>
        <v>1234</v>
      </c>
      <c r="C6" s="1109" t="s">
        <v>1410</v>
      </c>
      <c r="D6" s="1438" t="str">
        <f>'Revenue Projection'!A1</f>
        <v>SAMPLE ELEMENTARY</v>
      </c>
      <c r="E6" s="1438"/>
      <c r="F6" s="1074"/>
      <c r="G6" s="1074"/>
      <c r="H6" s="1074"/>
      <c r="I6" s="1074"/>
      <c r="J6" s="1074"/>
    </row>
    <row r="7" spans="1:10" s="1077" customFormat="1" ht="19.5" customHeight="1" x14ac:dyDescent="0.3">
      <c r="A7" s="128" t="s">
        <v>1917</v>
      </c>
      <c r="B7" s="1110"/>
      <c r="C7" s="1109" t="s">
        <v>1918</v>
      </c>
      <c r="D7" s="1111" t="s">
        <v>1938</v>
      </c>
      <c r="E7" s="1111"/>
      <c r="F7" s="1074"/>
      <c r="G7" s="1074"/>
      <c r="H7" s="1074"/>
      <c r="I7" s="1074"/>
      <c r="J7" s="1074"/>
    </row>
    <row r="8" spans="1:10" s="1077" customFormat="1" ht="12" customHeight="1" x14ac:dyDescent="0.3">
      <c r="A8" s="128"/>
      <c r="B8" s="128"/>
      <c r="C8" s="128"/>
      <c r="D8" s="128"/>
      <c r="E8" s="128"/>
      <c r="F8" s="1074"/>
      <c r="G8" s="1074"/>
      <c r="H8" s="1074"/>
      <c r="I8" s="1074"/>
      <c r="J8" s="1074"/>
    </row>
    <row r="9" spans="1:10" s="1077" customFormat="1" ht="18.75" customHeight="1" x14ac:dyDescent="0.3">
      <c r="A9" s="128" t="s">
        <v>1919</v>
      </c>
      <c r="B9" s="1075">
        <v>1010</v>
      </c>
      <c r="C9" s="1112"/>
      <c r="D9" s="1109" t="s">
        <v>1411</v>
      </c>
      <c r="E9" s="1113">
        <f>'Discretionary Pg 1'!E9</f>
        <v>1685866</v>
      </c>
      <c r="F9" s="1074"/>
      <c r="G9" s="1074"/>
      <c r="H9" s="1074"/>
      <c r="I9" s="1074"/>
      <c r="J9" s="1074"/>
    </row>
    <row r="10" spans="1:10" ht="10.5" customHeight="1" thickBot="1" x14ac:dyDescent="0.35">
      <c r="A10" s="125"/>
      <c r="B10" s="125"/>
      <c r="C10" s="125"/>
      <c r="D10" s="125"/>
      <c r="E10" s="125"/>
      <c r="F10" s="4"/>
      <c r="G10" s="4"/>
      <c r="H10" s="4"/>
      <c r="I10" s="4"/>
      <c r="J10" s="4"/>
    </row>
    <row r="11" spans="1:10" s="71" customFormat="1" ht="17.25" customHeight="1" thickBot="1" x14ac:dyDescent="0.35">
      <c r="A11" s="1083" t="s">
        <v>1402</v>
      </c>
      <c r="B11" s="1084" t="s">
        <v>1403</v>
      </c>
      <c r="C11" s="1439" t="s">
        <v>1412</v>
      </c>
      <c r="D11" s="1440"/>
      <c r="E11" s="1085" t="s">
        <v>1404</v>
      </c>
    </row>
    <row r="12" spans="1:10" ht="18" customHeight="1" x14ac:dyDescent="0.3">
      <c r="A12" s="1114"/>
      <c r="B12" s="1115"/>
      <c r="C12" s="1437" t="str">
        <f>IF(B12&gt;0,(VLOOKUP(B12,'Object Codes'!$C$8:$E$909,3,FALSE))," ")</f>
        <v xml:space="preserve"> </v>
      </c>
      <c r="D12" s="1437" t="e">
        <v>#N/A</v>
      </c>
      <c r="E12" s="1116"/>
    </row>
    <row r="13" spans="1:10" ht="18" customHeight="1" x14ac:dyDescent="0.3">
      <c r="A13" s="1093"/>
      <c r="B13" s="1094"/>
      <c r="C13" s="1444" t="str">
        <f>IF(B13&gt;0,(VLOOKUP(B13,'Object Codes'!$C$8:$E$909,3,FALSE))," ")</f>
        <v xml:space="preserve"> </v>
      </c>
      <c r="D13" s="1444" t="e">
        <v>#N/A</v>
      </c>
      <c r="E13" s="1091"/>
    </row>
    <row r="14" spans="1:10" ht="18" customHeight="1" x14ac:dyDescent="0.3">
      <c r="A14" s="1093"/>
      <c r="B14" s="1094"/>
      <c r="C14" s="1445" t="str">
        <f>IF(B14&gt;0,(VLOOKUP(B14,'Object Codes'!$C$8:$E$909,3,FALSE))," ")</f>
        <v xml:space="preserve"> </v>
      </c>
      <c r="D14" s="1446" t="e">
        <v>#N/A</v>
      </c>
      <c r="E14" s="1091"/>
    </row>
    <row r="15" spans="1:10" ht="18" customHeight="1" x14ac:dyDescent="0.3">
      <c r="A15" s="1093"/>
      <c r="B15" s="1094"/>
      <c r="C15" s="1445" t="str">
        <f>IF(B15&gt;0,(VLOOKUP(B15,'Object Codes'!$C$8:$E$909,3,FALSE))," ")</f>
        <v xml:space="preserve"> </v>
      </c>
      <c r="D15" s="1446" t="e">
        <v>#N/A</v>
      </c>
      <c r="E15" s="1091"/>
    </row>
    <row r="16" spans="1:10" ht="18" customHeight="1" x14ac:dyDescent="0.3">
      <c r="A16" s="1093"/>
      <c r="B16" s="1094"/>
      <c r="C16" s="1445" t="str">
        <f>IF(B16&gt;0,(VLOOKUP(B16,'Object Codes'!$C$8:$E$909,3,FALSE))," ")</f>
        <v xml:space="preserve"> </v>
      </c>
      <c r="D16" s="1446" t="e">
        <v>#N/A</v>
      </c>
      <c r="E16" s="1091"/>
    </row>
    <row r="17" spans="1:5" ht="18" customHeight="1" x14ac:dyDescent="0.3">
      <c r="A17" s="1093"/>
      <c r="B17" s="1094"/>
      <c r="C17" s="1445" t="str">
        <f>IF(B17&gt;0,(VLOOKUP(B17,'Object Codes'!$C$8:$E$909,3,FALSE))," ")</f>
        <v xml:space="preserve"> </v>
      </c>
      <c r="D17" s="1446" t="e">
        <v>#N/A</v>
      </c>
      <c r="E17" s="1091"/>
    </row>
    <row r="18" spans="1:5" ht="18" customHeight="1" x14ac:dyDescent="0.3">
      <c r="A18" s="1093"/>
      <c r="B18" s="1094"/>
      <c r="C18" s="1445" t="str">
        <f>IF(B18&gt;0,(VLOOKUP(B18,'Object Codes'!$C$8:$E$909,3,FALSE))," ")</f>
        <v xml:space="preserve"> </v>
      </c>
      <c r="D18" s="1446" t="e">
        <v>#N/A</v>
      </c>
      <c r="E18" s="1091"/>
    </row>
    <row r="19" spans="1:5" ht="18" customHeight="1" x14ac:dyDescent="0.3">
      <c r="A19" s="1093"/>
      <c r="B19" s="1094"/>
      <c r="C19" s="1445" t="str">
        <f>IF(B19&gt;0,(VLOOKUP(B19,'Object Codes'!$C$8:$E$909,3,FALSE))," ")</f>
        <v xml:space="preserve"> </v>
      </c>
      <c r="D19" s="1446" t="e">
        <v>#N/A</v>
      </c>
      <c r="E19" s="1091"/>
    </row>
    <row r="20" spans="1:5" ht="18" customHeight="1" x14ac:dyDescent="0.3">
      <c r="A20" s="1093"/>
      <c r="B20" s="1094"/>
      <c r="C20" s="1445" t="str">
        <f>IF(B20&gt;0,(VLOOKUP(B20,'Object Codes'!$C$8:$E$909,3,FALSE))," ")</f>
        <v xml:space="preserve"> </v>
      </c>
      <c r="D20" s="1446" t="e">
        <v>#N/A</v>
      </c>
      <c r="E20" s="1091"/>
    </row>
    <row r="21" spans="1:5" ht="18" customHeight="1" x14ac:dyDescent="0.3">
      <c r="A21" s="1093"/>
      <c r="B21" s="1094"/>
      <c r="C21" s="1445" t="str">
        <f>IF(B21&gt;0,(VLOOKUP(B21,'Object Codes'!$C$8:$E$909,3,FALSE))," ")</f>
        <v xml:space="preserve"> </v>
      </c>
      <c r="D21" s="1446" t="e">
        <v>#N/A</v>
      </c>
      <c r="E21" s="1091"/>
    </row>
    <row r="22" spans="1:5" ht="18" customHeight="1" x14ac:dyDescent="0.3">
      <c r="A22" s="1093"/>
      <c r="B22" s="1094"/>
      <c r="C22" s="1445" t="str">
        <f>IF(B22&gt;0,(VLOOKUP(B22,'Object Codes'!$C$8:$E$909,3,FALSE))," ")</f>
        <v xml:space="preserve"> </v>
      </c>
      <c r="D22" s="1446" t="e">
        <v>#N/A</v>
      </c>
      <c r="E22" s="1091"/>
    </row>
    <row r="23" spans="1:5" ht="18" customHeight="1" x14ac:dyDescent="0.3">
      <c r="A23" s="1093"/>
      <c r="B23" s="1094"/>
      <c r="C23" s="1445" t="str">
        <f>IF(B23&gt;0,(VLOOKUP(B23,'Object Codes'!$C$8:$E$909,3,FALSE))," ")</f>
        <v xml:space="preserve"> </v>
      </c>
      <c r="D23" s="1446" t="e">
        <v>#N/A</v>
      </c>
      <c r="E23" s="1091"/>
    </row>
    <row r="24" spans="1:5" ht="18" customHeight="1" x14ac:dyDescent="0.3">
      <c r="A24" s="1093"/>
      <c r="B24" s="1094"/>
      <c r="C24" s="1445" t="str">
        <f>IF(B24&gt;0,(VLOOKUP(B24,'Object Codes'!$C$8:$E$909,3,FALSE))," ")</f>
        <v xml:space="preserve"> </v>
      </c>
      <c r="D24" s="1446" t="e">
        <v>#N/A</v>
      </c>
      <c r="E24" s="1091"/>
    </row>
    <row r="25" spans="1:5" ht="18" customHeight="1" x14ac:dyDescent="0.3">
      <c r="A25" s="1093"/>
      <c r="B25" s="1094"/>
      <c r="C25" s="1445" t="str">
        <f>IF(B25&gt;0,(VLOOKUP(B25,'Object Codes'!$C$8:$E$909,3,FALSE))," ")</f>
        <v xml:space="preserve"> </v>
      </c>
      <c r="D25" s="1446" t="e">
        <v>#N/A</v>
      </c>
      <c r="E25" s="1091"/>
    </row>
    <row r="26" spans="1:5" ht="18" customHeight="1" x14ac:dyDescent="0.3">
      <c r="A26" s="1093"/>
      <c r="B26" s="1094"/>
      <c r="C26" s="1445" t="str">
        <f>IF(B26&gt;0,(VLOOKUP(B26,'Object Codes'!$C$8:$E$909,3,FALSE))," ")</f>
        <v xml:space="preserve"> </v>
      </c>
      <c r="D26" s="1446" t="e">
        <v>#N/A</v>
      </c>
      <c r="E26" s="1091"/>
    </row>
    <row r="27" spans="1:5" ht="18" customHeight="1" x14ac:dyDescent="0.3">
      <c r="A27" s="1093"/>
      <c r="B27" s="1094"/>
      <c r="C27" s="1445" t="str">
        <f>IF(B27&gt;0,(VLOOKUP(B27,'Object Codes'!$C$8:$E$909,3,FALSE))," ")</f>
        <v xml:space="preserve"> </v>
      </c>
      <c r="D27" s="1446" t="e">
        <v>#N/A</v>
      </c>
      <c r="E27" s="1091"/>
    </row>
    <row r="28" spans="1:5" ht="18" customHeight="1" x14ac:dyDescent="0.3">
      <c r="A28" s="1093"/>
      <c r="B28" s="1094"/>
      <c r="C28" s="1445" t="str">
        <f>IF(B28&gt;0,(VLOOKUP(B28,'Object Codes'!$C$8:$E$909,3,FALSE))," ")</f>
        <v xml:space="preserve"> </v>
      </c>
      <c r="D28" s="1446" t="e">
        <v>#N/A</v>
      </c>
      <c r="E28" s="1091"/>
    </row>
    <row r="29" spans="1:5" ht="18" customHeight="1" x14ac:dyDescent="0.3">
      <c r="A29" s="1093"/>
      <c r="B29" s="1094"/>
      <c r="C29" s="1445" t="str">
        <f>IF(B29&gt;0,(VLOOKUP(B29,'Object Codes'!$C$8:$E$909,3,FALSE))," ")</f>
        <v xml:space="preserve"> </v>
      </c>
      <c r="D29" s="1446" t="e">
        <v>#N/A</v>
      </c>
      <c r="E29" s="1091"/>
    </row>
    <row r="30" spans="1:5" ht="18" customHeight="1" x14ac:dyDescent="0.3">
      <c r="A30" s="1093"/>
      <c r="B30" s="1094"/>
      <c r="C30" s="1445" t="str">
        <f>IF(B30&gt;0,(VLOOKUP(B30,'Object Codes'!$C$8:$E$909,3,FALSE))," ")</f>
        <v xml:space="preserve"> </v>
      </c>
      <c r="D30" s="1446" t="e">
        <v>#N/A</v>
      </c>
      <c r="E30" s="1091"/>
    </row>
    <row r="31" spans="1:5" ht="18" customHeight="1" x14ac:dyDescent="0.3">
      <c r="A31" s="1093"/>
      <c r="B31" s="1094"/>
      <c r="C31" s="1445" t="str">
        <f>IF(B31&gt;0,(VLOOKUP(B31,'Object Codes'!$C$8:$E$909,3,FALSE))," ")</f>
        <v xml:space="preserve"> </v>
      </c>
      <c r="D31" s="1446" t="e">
        <v>#N/A</v>
      </c>
      <c r="E31" s="1091"/>
    </row>
    <row r="32" spans="1:5" ht="18" customHeight="1" x14ac:dyDescent="0.3">
      <c r="A32" s="1093"/>
      <c r="B32" s="1094"/>
      <c r="C32" s="1445" t="str">
        <f>IF(B32&gt;0,(VLOOKUP(B32,'Object Codes'!$C$8:$E$909,3,FALSE))," ")</f>
        <v xml:space="preserve"> </v>
      </c>
      <c r="D32" s="1446" t="e">
        <v>#N/A</v>
      </c>
      <c r="E32" s="1091"/>
    </row>
    <row r="33" spans="1:5" ht="18" customHeight="1" x14ac:dyDescent="0.3">
      <c r="A33" s="1093"/>
      <c r="B33" s="1094"/>
      <c r="C33" s="1445" t="str">
        <f>IF(B33&gt;0,(VLOOKUP(B33,'Object Codes'!$C$8:$E$909,3,FALSE))," ")</f>
        <v xml:space="preserve"> </v>
      </c>
      <c r="D33" s="1446" t="e">
        <v>#N/A</v>
      </c>
      <c r="E33" s="1091"/>
    </row>
    <row r="34" spans="1:5" ht="18" customHeight="1" x14ac:dyDescent="0.3">
      <c r="A34" s="1093"/>
      <c r="B34" s="1094"/>
      <c r="C34" s="1445" t="str">
        <f>IF(B34&gt;0,(VLOOKUP(B34,'Object Codes'!$C$8:$E$909,3,FALSE))," ")</f>
        <v xml:space="preserve"> </v>
      </c>
      <c r="D34" s="1446" t="e">
        <v>#N/A</v>
      </c>
      <c r="E34" s="1091"/>
    </row>
    <row r="35" spans="1:5" ht="18" customHeight="1" x14ac:dyDescent="0.3">
      <c r="A35" s="1093"/>
      <c r="B35" s="1094"/>
      <c r="C35" s="1445" t="str">
        <f>IF(B35&gt;0,(VLOOKUP(B35,'Object Codes'!$C$8:$E$909,3,FALSE))," ")</f>
        <v xml:space="preserve"> </v>
      </c>
      <c r="D35" s="1446" t="e">
        <v>#N/A</v>
      </c>
      <c r="E35" s="1091"/>
    </row>
    <row r="36" spans="1:5" ht="18" customHeight="1" x14ac:dyDescent="0.3">
      <c r="A36" s="1093"/>
      <c r="B36" s="1094"/>
      <c r="C36" s="1445" t="str">
        <f>IF(B36&gt;0,(VLOOKUP(B36,'Object Codes'!$C$8:$E$909,3,FALSE))," ")</f>
        <v xml:space="preserve"> </v>
      </c>
      <c r="D36" s="1446" t="e">
        <v>#N/A</v>
      </c>
      <c r="E36" s="1091"/>
    </row>
    <row r="37" spans="1:5" ht="18" customHeight="1" thickBot="1" x14ac:dyDescent="0.35">
      <c r="A37" s="1095"/>
      <c r="B37" s="1096"/>
      <c r="C37" s="1447" t="str">
        <f>IF(B37&gt;0,(VLOOKUP(B37,'Object Codes'!$C$8:$E$909,3,FALSE))," ")</f>
        <v xml:space="preserve"> </v>
      </c>
      <c r="D37" s="1448" t="e">
        <v>#N/A</v>
      </c>
      <c r="E37" s="1097"/>
    </row>
    <row r="38" spans="1:5" x14ac:dyDescent="0.3">
      <c r="A38" s="1098" t="s">
        <v>1407</v>
      </c>
      <c r="B38" s="1098"/>
      <c r="C38" s="1098"/>
      <c r="D38" s="1098"/>
      <c r="E38" s="1099"/>
    </row>
    <row r="39" spans="1:5" ht="6" customHeight="1" x14ac:dyDescent="0.3">
      <c r="A39" s="4"/>
      <c r="B39" s="4"/>
      <c r="C39" s="4"/>
      <c r="D39" s="4"/>
      <c r="E39" s="1100"/>
    </row>
    <row r="40" spans="1:5" ht="18.600000000000001" thickBot="1" x14ac:dyDescent="0.4">
      <c r="A40" s="4"/>
      <c r="B40" s="4"/>
      <c r="C40" s="4"/>
      <c r="D40" s="1076" t="s">
        <v>532</v>
      </c>
      <c r="E40" s="1101">
        <f>SUM(E12:E37)+'Discretionary Pg 1'!E40</f>
        <v>97303</v>
      </c>
    </row>
    <row r="41" spans="1:5" ht="18.75" customHeight="1" thickBot="1" x14ac:dyDescent="0.35">
      <c r="A41" s="1102"/>
      <c r="B41" s="1103"/>
      <c r="C41" s="1103"/>
      <c r="D41" s="4"/>
      <c r="E41" s="1104" t="str">
        <f>IF(E9=E40,"BALANCED","OUT OF BALANCE")</f>
        <v>OUT OF BALANCE</v>
      </c>
    </row>
    <row r="42" spans="1:5" x14ac:dyDescent="0.3">
      <c r="A42" s="23" t="s">
        <v>233</v>
      </c>
      <c r="B42" s="4"/>
      <c r="C42" s="27" t="s">
        <v>234</v>
      </c>
      <c r="D42" s="11" t="str">
        <f>IF(E41="OUT OF BALANCE","(OVER)/UNDER","")</f>
        <v>(OVER)/UNDER</v>
      </c>
      <c r="E42" s="130">
        <f>IF(E41="OUT OF BALANCE",+E9-E40,"")</f>
        <v>1588563</v>
      </c>
    </row>
    <row r="43" spans="1:5" x14ac:dyDescent="0.3">
      <c r="A43" s="23"/>
      <c r="B43" s="4"/>
      <c r="C43" s="4"/>
      <c r="D43" s="4"/>
      <c r="E43" s="4"/>
    </row>
    <row r="44" spans="1:5" x14ac:dyDescent="0.3">
      <c r="A44" s="23"/>
      <c r="B44" s="4"/>
      <c r="C44" s="4"/>
      <c r="D44" s="4"/>
      <c r="E44" s="4"/>
    </row>
    <row r="45" spans="1:5" ht="9" customHeight="1" thickBot="1" x14ac:dyDescent="0.35">
      <c r="A45" s="4"/>
      <c r="B45" s="4"/>
      <c r="C45" s="4"/>
      <c r="D45" s="4"/>
      <c r="E45" s="4"/>
    </row>
    <row r="46" spans="1:5" ht="14.4" thickBot="1" x14ac:dyDescent="0.35">
      <c r="A46" s="1441" t="s">
        <v>1405</v>
      </c>
      <c r="B46" s="1442"/>
      <c r="C46" s="1442"/>
      <c r="D46" s="1442"/>
      <c r="E46" s="1443"/>
    </row>
    <row r="47" spans="1:5" ht="18" customHeight="1" thickBot="1" x14ac:dyDescent="0.35">
      <c r="A47" s="1441" t="s">
        <v>1406</v>
      </c>
      <c r="B47" s="1442"/>
      <c r="C47" s="1105"/>
      <c r="D47" s="1106"/>
      <c r="E47" s="1107"/>
    </row>
    <row r="48" spans="1:5" x14ac:dyDescent="0.3">
      <c r="A48" s="4"/>
      <c r="B48" s="4"/>
      <c r="C48" s="4"/>
      <c r="D48" s="4"/>
      <c r="E48" s="4"/>
    </row>
    <row r="49" spans="1:5" x14ac:dyDescent="0.3">
      <c r="A49" s="4"/>
      <c r="B49" s="4"/>
      <c r="C49" s="4"/>
      <c r="D49" s="4"/>
      <c r="E49" s="1108" t="s">
        <v>1407</v>
      </c>
    </row>
    <row r="50" spans="1:5" x14ac:dyDescent="0.3">
      <c r="A50" s="4"/>
      <c r="B50" s="4"/>
      <c r="C50" s="4"/>
      <c r="D50" s="4"/>
      <c r="E50" s="4"/>
    </row>
    <row r="51" spans="1:5" x14ac:dyDescent="0.3">
      <c r="A51" s="4"/>
      <c r="B51" s="4"/>
      <c r="C51" s="4"/>
      <c r="D51" s="4"/>
      <c r="E51" s="4"/>
    </row>
  </sheetData>
  <sheetProtection password="DBAD" sheet="1" objects="1" scenarios="1" selectLockedCells="1"/>
  <mergeCells count="34">
    <mergeCell ref="C35:D35"/>
    <mergeCell ref="C36:D36"/>
    <mergeCell ref="C17:D17"/>
    <mergeCell ref="C18:D18"/>
    <mergeCell ref="A47:B47"/>
    <mergeCell ref="C22:D22"/>
    <mergeCell ref="C37:D37"/>
    <mergeCell ref="A46:E46"/>
    <mergeCell ref="C33:D33"/>
    <mergeCell ref="C31:D31"/>
    <mergeCell ref="C32:D32"/>
    <mergeCell ref="C34:D34"/>
    <mergeCell ref="C27:D27"/>
    <mergeCell ref="C28:D28"/>
    <mergeCell ref="C29:D29"/>
    <mergeCell ref="C30:D30"/>
    <mergeCell ref="A1:J1"/>
    <mergeCell ref="A2:J2"/>
    <mergeCell ref="A3:J3"/>
    <mergeCell ref="A4:J4"/>
    <mergeCell ref="C12:D12"/>
    <mergeCell ref="C11:D11"/>
    <mergeCell ref="D6:E6"/>
    <mergeCell ref="C23:D23"/>
    <mergeCell ref="C24:D24"/>
    <mergeCell ref="C25:D25"/>
    <mergeCell ref="C26:D26"/>
    <mergeCell ref="C13:D13"/>
    <mergeCell ref="C14:D14"/>
    <mergeCell ref="C19:D19"/>
    <mergeCell ref="C20:D20"/>
    <mergeCell ref="C21:D21"/>
    <mergeCell ref="C15:D15"/>
    <mergeCell ref="C16:D16"/>
  </mergeCells>
  <phoneticPr fontId="3" type="noConversion"/>
  <conditionalFormatting sqref="C12:D37">
    <cfRule type="cellIs" dxfId="19" priority="3" stopIfTrue="1" operator="equal">
      <formula>"ERROR - OBJECT DOES NOT EXIST"</formula>
    </cfRule>
    <cfRule type="cellIs" dxfId="18" priority="4" stopIfTrue="1" operator="equal">
      <formula>"ERROR - USE FOUR (4) DIGITS IN OBJECT CODE"</formula>
    </cfRule>
  </conditionalFormatting>
  <conditionalFormatting sqref="C12:C37 D12:D13">
    <cfRule type="cellIs" dxfId="17" priority="1" stopIfTrue="1" operator="equal">
      <formula>"ERROR - USE FOUR (4) DIGITS IN OBJECT CODE"</formula>
    </cfRule>
    <cfRule type="cellIs" dxfId="16" priority="2" stopIfTrue="1" operator="equal">
      <formula>"ERROR - OBJECT DOES NOT EXIST"</formula>
    </cfRule>
  </conditionalFormatting>
  <printOptions horizontalCentered="1"/>
  <pageMargins left="0.75" right="0.75" top="0.75" bottom="0.75" header="0.5" footer="0.5"/>
  <pageSetup scale="85" orientation="portrait" r:id="rId1"/>
  <headerFooter alignWithMargins="0">
    <oddHeader>&amp;RMIS 3149</oddHeader>
    <oddFooter>&amp;L&amp;D -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 enableFormatConditionsCalculation="0">
    <tabColor indexed="42"/>
    <pageSetUpPr fitToPage="1"/>
  </sheetPr>
  <dimension ref="A1:J51"/>
  <sheetViews>
    <sheetView view="pageBreakPreview" zoomScaleNormal="90" zoomScaleSheetLayoutView="100" workbookViewId="0">
      <selection activeCell="E13" sqref="E13"/>
    </sheetView>
  </sheetViews>
  <sheetFormatPr defaultColWidth="9.109375" defaultRowHeight="13.8" x14ac:dyDescent="0.3"/>
  <cols>
    <col min="1" max="1" width="15.5546875" style="2" customWidth="1"/>
    <col min="2" max="2" width="13.6640625" style="2" customWidth="1"/>
    <col min="3" max="3" width="27.109375" style="2" customWidth="1"/>
    <col min="4" max="4" width="28.44140625" style="2" customWidth="1"/>
    <col min="5" max="5" width="20" style="2" customWidth="1"/>
    <col min="6" max="10" width="9.109375" style="2" hidden="1" customWidth="1"/>
    <col min="11" max="16384" width="9.109375" style="2"/>
  </cols>
  <sheetData>
    <row r="1" spans="1:10" s="1071" customFormat="1" ht="18" customHeight="1" x14ac:dyDescent="0.3">
      <c r="A1" s="1434" t="s">
        <v>107</v>
      </c>
      <c r="B1" s="1434"/>
      <c r="C1" s="1434"/>
      <c r="D1" s="1434"/>
      <c r="E1" s="1434"/>
      <c r="F1" s="1434"/>
      <c r="G1" s="1434"/>
      <c r="H1" s="1434"/>
      <c r="I1" s="1434"/>
      <c r="J1" s="1434"/>
    </row>
    <row r="2" spans="1:10" s="1071" customFormat="1" ht="16.5" customHeight="1" x14ac:dyDescent="0.3">
      <c r="A2" s="1435" t="s">
        <v>1400</v>
      </c>
      <c r="B2" s="1435"/>
      <c r="C2" s="1435"/>
      <c r="D2" s="1435"/>
      <c r="E2" s="1435"/>
      <c r="F2" s="1435"/>
      <c r="G2" s="1435"/>
      <c r="H2" s="1435"/>
      <c r="I2" s="1435"/>
      <c r="J2" s="1435"/>
    </row>
    <row r="3" spans="1:10" s="1072" customFormat="1" ht="18" customHeight="1" x14ac:dyDescent="0.35">
      <c r="A3" s="1436" t="s">
        <v>1401</v>
      </c>
      <c r="B3" s="1436"/>
      <c r="C3" s="1436"/>
      <c r="D3" s="1436"/>
      <c r="E3" s="1436"/>
      <c r="F3" s="1436"/>
      <c r="G3" s="1436"/>
      <c r="H3" s="1436"/>
      <c r="I3" s="1436"/>
      <c r="J3" s="1436"/>
    </row>
    <row r="4" spans="1:10" s="1073" customFormat="1" ht="18" customHeight="1" x14ac:dyDescent="0.3">
      <c r="A4" s="1435" t="str">
        <f>'Revenue Projection'!A4</f>
        <v>FISCAL YEAR 2012-2013</v>
      </c>
      <c r="B4" s="1435"/>
      <c r="C4" s="1435"/>
      <c r="D4" s="1435"/>
      <c r="E4" s="1435"/>
      <c r="F4" s="1435"/>
      <c r="G4" s="1435"/>
      <c r="H4" s="1435"/>
      <c r="I4" s="1435"/>
      <c r="J4" s="1435"/>
    </row>
    <row r="5" spans="1:10" ht="27.75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s="1077" customFormat="1" ht="15.6" x14ac:dyDescent="0.3">
      <c r="A6" s="128" t="s">
        <v>1408</v>
      </c>
      <c r="B6" s="1075" t="str">
        <f>'Revenue Projection'!F2</f>
        <v>1234</v>
      </c>
      <c r="C6" s="1109" t="s">
        <v>1410</v>
      </c>
      <c r="D6" s="1438" t="str">
        <f>'Revenue Projection'!A1</f>
        <v>SAMPLE ELEMENTARY</v>
      </c>
      <c r="E6" s="1438"/>
      <c r="F6" s="1074"/>
      <c r="G6" s="1074"/>
      <c r="H6" s="1074"/>
      <c r="I6" s="1074"/>
      <c r="J6" s="1074"/>
    </row>
    <row r="7" spans="1:10" s="1077" customFormat="1" ht="19.5" customHeight="1" x14ac:dyDescent="0.3">
      <c r="A7" s="128" t="s">
        <v>1917</v>
      </c>
      <c r="B7" s="1110" t="s">
        <v>509</v>
      </c>
      <c r="C7" s="1109" t="s">
        <v>1918</v>
      </c>
      <c r="D7" s="1111" t="s">
        <v>510</v>
      </c>
      <c r="E7" s="1111"/>
      <c r="F7" s="1074"/>
      <c r="G7" s="1074"/>
      <c r="H7" s="1074"/>
      <c r="I7" s="1074"/>
      <c r="J7" s="1074"/>
    </row>
    <row r="8" spans="1:10" s="1077" customFormat="1" ht="12" customHeight="1" x14ac:dyDescent="0.3">
      <c r="A8" s="128"/>
      <c r="B8" s="128"/>
      <c r="C8" s="128"/>
      <c r="D8" s="128"/>
      <c r="E8" s="128"/>
      <c r="F8" s="1074"/>
      <c r="G8" s="1074"/>
      <c r="H8" s="1074"/>
      <c r="I8" s="1074"/>
      <c r="J8" s="1074"/>
    </row>
    <row r="9" spans="1:10" s="1077" customFormat="1" ht="18.75" customHeight="1" x14ac:dyDescent="0.3">
      <c r="A9" s="128" t="s">
        <v>1919</v>
      </c>
      <c r="B9" s="1117">
        <v>1010</v>
      </c>
      <c r="C9" s="1112"/>
      <c r="D9" s="1109" t="s">
        <v>1411</v>
      </c>
      <c r="E9" s="1113">
        <f>'Salary Menu MIS 3382'!H283</f>
        <v>165000</v>
      </c>
      <c r="F9" s="1074"/>
      <c r="G9" s="1074"/>
      <c r="H9" s="1074"/>
      <c r="I9" s="1074"/>
      <c r="J9" s="1074"/>
    </row>
    <row r="10" spans="1:10" ht="10.5" customHeight="1" thickBot="1" x14ac:dyDescent="0.35">
      <c r="A10" s="125"/>
      <c r="B10" s="125"/>
      <c r="C10" s="125"/>
      <c r="D10" s="125"/>
      <c r="E10" s="125"/>
      <c r="F10" s="4"/>
      <c r="G10" s="4"/>
      <c r="H10" s="4"/>
      <c r="I10" s="4"/>
      <c r="J10" s="4"/>
    </row>
    <row r="11" spans="1:10" s="71" customFormat="1" ht="17.25" customHeight="1" thickBot="1" x14ac:dyDescent="0.35">
      <c r="A11" s="1083" t="s">
        <v>1402</v>
      </c>
      <c r="B11" s="1084" t="s">
        <v>1403</v>
      </c>
      <c r="C11" s="1439" t="s">
        <v>1412</v>
      </c>
      <c r="D11" s="1440"/>
      <c r="E11" s="1085" t="s">
        <v>1404</v>
      </c>
    </row>
    <row r="12" spans="1:10" ht="18" customHeight="1" x14ac:dyDescent="0.3">
      <c r="A12" s="1114" t="s">
        <v>1818</v>
      </c>
      <c r="B12" s="1115"/>
      <c r="C12" s="1437" t="str">
        <f>IF(B12&gt;0,(VLOOKUP(B12,'Object Codes'!$C$8:$E$909,3,FALSE))," ")</f>
        <v xml:space="preserve"> </v>
      </c>
      <c r="D12" s="1437" t="e">
        <v>#N/A</v>
      </c>
      <c r="E12" s="1116">
        <v>0</v>
      </c>
    </row>
    <row r="13" spans="1:10" ht="18" customHeight="1" x14ac:dyDescent="0.3">
      <c r="A13" s="1093"/>
      <c r="B13" s="1094"/>
      <c r="C13" s="1444" t="str">
        <f>IF(B13&gt;0,(VLOOKUP(B13,'Object Codes'!$C$8:$E$909,3,FALSE))," ")</f>
        <v xml:space="preserve"> </v>
      </c>
      <c r="D13" s="1444" t="e">
        <v>#N/A</v>
      </c>
      <c r="E13" s="1091"/>
    </row>
    <row r="14" spans="1:10" ht="18" customHeight="1" x14ac:dyDescent="0.3">
      <c r="A14" s="1093"/>
      <c r="B14" s="1094"/>
      <c r="C14" s="1445" t="str">
        <f>IF(B14&gt;0,(VLOOKUP(B14,'Object Codes'!$C$8:$E$909,3,FALSE))," ")</f>
        <v xml:space="preserve"> </v>
      </c>
      <c r="D14" s="1446" t="e">
        <v>#N/A</v>
      </c>
      <c r="E14" s="1091"/>
    </row>
    <row r="15" spans="1:10" ht="18" customHeight="1" x14ac:dyDescent="0.3">
      <c r="A15" s="1093"/>
      <c r="B15" s="1094"/>
      <c r="C15" s="1445" t="str">
        <f>IF(B15&gt;0,(VLOOKUP(B15,'Object Codes'!$C$8:$E$909,3,FALSE))," ")</f>
        <v xml:space="preserve"> </v>
      </c>
      <c r="D15" s="1446" t="e">
        <v>#N/A</v>
      </c>
      <c r="E15" s="1091"/>
    </row>
    <row r="16" spans="1:10" ht="18" customHeight="1" x14ac:dyDescent="0.3">
      <c r="A16" s="1093"/>
      <c r="B16" s="1094"/>
      <c r="C16" s="1445" t="str">
        <f>IF(B16&gt;0,(VLOOKUP(B16,'Object Codes'!$C$8:$E$909,3,FALSE))," ")</f>
        <v xml:space="preserve"> </v>
      </c>
      <c r="D16" s="1446" t="e">
        <v>#N/A</v>
      </c>
      <c r="E16" s="1091"/>
    </row>
    <row r="17" spans="1:5" ht="18" customHeight="1" x14ac:dyDescent="0.3">
      <c r="A17" s="1093"/>
      <c r="B17" s="1094"/>
      <c r="C17" s="1445" t="str">
        <f>IF(B17&gt;0,(VLOOKUP(B17,'Object Codes'!$C$8:$E$909,3,FALSE))," ")</f>
        <v xml:space="preserve"> </v>
      </c>
      <c r="D17" s="1446" t="e">
        <v>#N/A</v>
      </c>
      <c r="E17" s="1091"/>
    </row>
    <row r="18" spans="1:5" ht="18" customHeight="1" x14ac:dyDescent="0.3">
      <c r="A18" s="1093"/>
      <c r="B18" s="1094"/>
      <c r="C18" s="1445" t="str">
        <f>IF(B18&gt;0,(VLOOKUP(B18,'Object Codes'!$C$8:$E$909,3,FALSE))," ")</f>
        <v xml:space="preserve"> </v>
      </c>
      <c r="D18" s="1446" t="e">
        <v>#N/A</v>
      </c>
      <c r="E18" s="1091"/>
    </row>
    <row r="19" spans="1:5" ht="18" customHeight="1" x14ac:dyDescent="0.3">
      <c r="A19" s="1093"/>
      <c r="B19" s="1094"/>
      <c r="C19" s="1445" t="str">
        <f>IF(B19&gt;0,(VLOOKUP(B19,'Object Codes'!$C$8:$E$909,3,FALSE))," ")</f>
        <v xml:space="preserve"> </v>
      </c>
      <c r="D19" s="1446" t="e">
        <v>#N/A</v>
      </c>
      <c r="E19" s="1091"/>
    </row>
    <row r="20" spans="1:5" ht="18" customHeight="1" x14ac:dyDescent="0.3">
      <c r="A20" s="1093"/>
      <c r="B20" s="1094"/>
      <c r="C20" s="1445" t="str">
        <f>IF(B20&gt;0,(VLOOKUP(B20,'Object Codes'!$C$8:$E$909,3,FALSE))," ")</f>
        <v xml:space="preserve"> </v>
      </c>
      <c r="D20" s="1446" t="e">
        <v>#N/A</v>
      </c>
      <c r="E20" s="1091"/>
    </row>
    <row r="21" spans="1:5" ht="18" customHeight="1" x14ac:dyDescent="0.3">
      <c r="A21" s="1093"/>
      <c r="B21" s="1094"/>
      <c r="C21" s="1445" t="str">
        <f>IF(B21&gt;0,(VLOOKUP(B21,'Object Codes'!$C$8:$E$909,3,FALSE))," ")</f>
        <v xml:space="preserve"> </v>
      </c>
      <c r="D21" s="1446" t="e">
        <v>#N/A</v>
      </c>
      <c r="E21" s="1091"/>
    </row>
    <row r="22" spans="1:5" ht="18" customHeight="1" x14ac:dyDescent="0.3">
      <c r="A22" s="1093"/>
      <c r="B22" s="1094"/>
      <c r="C22" s="1445" t="str">
        <f>IF(B22&gt;0,(VLOOKUP(B22,'Object Codes'!$C$8:$E$909,3,FALSE))," ")</f>
        <v xml:space="preserve"> </v>
      </c>
      <c r="D22" s="1446" t="e">
        <v>#N/A</v>
      </c>
      <c r="E22" s="1091"/>
    </row>
    <row r="23" spans="1:5" ht="18" customHeight="1" x14ac:dyDescent="0.3">
      <c r="A23" s="1093"/>
      <c r="B23" s="1094"/>
      <c r="C23" s="1445" t="str">
        <f>IF(B23&gt;0,(VLOOKUP(B23,'Object Codes'!$C$8:$E$909,3,FALSE))," ")</f>
        <v xml:space="preserve"> </v>
      </c>
      <c r="D23" s="1446" t="e">
        <v>#N/A</v>
      </c>
      <c r="E23" s="1091"/>
    </row>
    <row r="24" spans="1:5" ht="18" customHeight="1" x14ac:dyDescent="0.3">
      <c r="A24" s="1093"/>
      <c r="B24" s="1094"/>
      <c r="C24" s="1445" t="str">
        <f>IF(B24&gt;0,(VLOOKUP(B24,'Object Codes'!$C$8:$E$909,3,FALSE))," ")</f>
        <v xml:space="preserve"> </v>
      </c>
      <c r="D24" s="1446" t="e">
        <v>#N/A</v>
      </c>
      <c r="E24" s="1091"/>
    </row>
    <row r="25" spans="1:5" ht="18" customHeight="1" x14ac:dyDescent="0.3">
      <c r="A25" s="1093"/>
      <c r="B25" s="1094"/>
      <c r="C25" s="1445" t="str">
        <f>IF(B25&gt;0,(VLOOKUP(B25,'Object Codes'!$C$8:$E$909,3,FALSE))," ")</f>
        <v xml:space="preserve"> </v>
      </c>
      <c r="D25" s="1446" t="e">
        <v>#N/A</v>
      </c>
      <c r="E25" s="1091"/>
    </row>
    <row r="26" spans="1:5" ht="18" customHeight="1" x14ac:dyDescent="0.3">
      <c r="A26" s="1093"/>
      <c r="B26" s="1094"/>
      <c r="C26" s="1445" t="str">
        <f>IF(B26&gt;0,(VLOOKUP(B26,'Object Codes'!$C$8:$E$909,3,FALSE))," ")</f>
        <v xml:space="preserve"> </v>
      </c>
      <c r="D26" s="1446" t="e">
        <v>#N/A</v>
      </c>
      <c r="E26" s="1091"/>
    </row>
    <row r="27" spans="1:5" ht="18" customHeight="1" x14ac:dyDescent="0.3">
      <c r="A27" s="1093"/>
      <c r="B27" s="1094"/>
      <c r="C27" s="1445" t="str">
        <f>IF(B27&gt;0,(VLOOKUP(B27,'Object Codes'!$C$8:$E$909,3,FALSE))," ")</f>
        <v xml:space="preserve"> </v>
      </c>
      <c r="D27" s="1446" t="e">
        <v>#N/A</v>
      </c>
      <c r="E27" s="1091"/>
    </row>
    <row r="28" spans="1:5" ht="18" customHeight="1" x14ac:dyDescent="0.3">
      <c r="A28" s="1093"/>
      <c r="B28" s="1094"/>
      <c r="C28" s="1445" t="str">
        <f>IF(B28&gt;0,(VLOOKUP(B28,'Object Codes'!$C$8:$E$909,3,FALSE))," ")</f>
        <v xml:space="preserve"> </v>
      </c>
      <c r="D28" s="1446" t="e">
        <v>#N/A</v>
      </c>
      <c r="E28" s="1091"/>
    </row>
    <row r="29" spans="1:5" ht="18" customHeight="1" x14ac:dyDescent="0.3">
      <c r="A29" s="1093"/>
      <c r="B29" s="1094"/>
      <c r="C29" s="1445" t="str">
        <f>IF(B29&gt;0,(VLOOKUP(B29,'Object Codes'!$C$8:$E$909,3,FALSE))," ")</f>
        <v xml:space="preserve"> </v>
      </c>
      <c r="D29" s="1446" t="e">
        <v>#N/A</v>
      </c>
      <c r="E29" s="1091"/>
    </row>
    <row r="30" spans="1:5" ht="18" customHeight="1" x14ac:dyDescent="0.3">
      <c r="A30" s="1093"/>
      <c r="B30" s="1094"/>
      <c r="C30" s="1445" t="str">
        <f>IF(B30&gt;0,(VLOOKUP(B30,'Object Codes'!$C$8:$E$909,3,FALSE))," ")</f>
        <v xml:space="preserve"> </v>
      </c>
      <c r="D30" s="1446" t="e">
        <v>#N/A</v>
      </c>
      <c r="E30" s="1091"/>
    </row>
    <row r="31" spans="1:5" ht="18" customHeight="1" x14ac:dyDescent="0.3">
      <c r="A31" s="1093"/>
      <c r="B31" s="1094"/>
      <c r="C31" s="1445" t="str">
        <f>IF(B31&gt;0,(VLOOKUP(B31,'Object Codes'!$C$8:$E$909,3,FALSE))," ")</f>
        <v xml:space="preserve"> </v>
      </c>
      <c r="D31" s="1446" t="e">
        <v>#N/A</v>
      </c>
      <c r="E31" s="1091"/>
    </row>
    <row r="32" spans="1:5" ht="18" customHeight="1" x14ac:dyDescent="0.3">
      <c r="A32" s="1093"/>
      <c r="B32" s="1094"/>
      <c r="C32" s="1445" t="str">
        <f>IF(B32&gt;0,(VLOOKUP(B32,'Object Codes'!$C$8:$E$909,3,FALSE))," ")</f>
        <v xml:space="preserve"> </v>
      </c>
      <c r="D32" s="1446" t="e">
        <v>#N/A</v>
      </c>
      <c r="E32" s="1091"/>
    </row>
    <row r="33" spans="1:5" ht="18" customHeight="1" x14ac:dyDescent="0.3">
      <c r="A33" s="1093"/>
      <c r="B33" s="1094"/>
      <c r="C33" s="1445" t="str">
        <f>IF(B33&gt;0,(VLOOKUP(B33,'Object Codes'!$C$8:$E$909,3,FALSE))," ")</f>
        <v xml:space="preserve"> </v>
      </c>
      <c r="D33" s="1446" t="e">
        <v>#N/A</v>
      </c>
      <c r="E33" s="1091"/>
    </row>
    <row r="34" spans="1:5" ht="18" customHeight="1" x14ac:dyDescent="0.3">
      <c r="A34" s="1093"/>
      <c r="B34" s="1094"/>
      <c r="C34" s="1445" t="str">
        <f>IF(B34&gt;0,(VLOOKUP(B34,'Object Codes'!$C$8:$E$909,3,FALSE))," ")</f>
        <v xml:space="preserve"> </v>
      </c>
      <c r="D34" s="1446" t="e">
        <v>#N/A</v>
      </c>
      <c r="E34" s="1091"/>
    </row>
    <row r="35" spans="1:5" ht="18" customHeight="1" x14ac:dyDescent="0.3">
      <c r="A35" s="1093"/>
      <c r="B35" s="1094"/>
      <c r="C35" s="1445" t="str">
        <f>IF(B35&gt;0,(VLOOKUP(B35,'Object Codes'!$C$8:$E$909,3,FALSE))," ")</f>
        <v xml:space="preserve"> </v>
      </c>
      <c r="D35" s="1446" t="e">
        <v>#N/A</v>
      </c>
      <c r="E35" s="1091"/>
    </row>
    <row r="36" spans="1:5" ht="18" customHeight="1" x14ac:dyDescent="0.3">
      <c r="A36" s="1093"/>
      <c r="B36" s="1094"/>
      <c r="C36" s="1445" t="str">
        <f>IF(B36&gt;0,(VLOOKUP(B36,'Object Codes'!$C$8:$E$909,3,FALSE))," ")</f>
        <v xml:space="preserve"> </v>
      </c>
      <c r="D36" s="1446" t="e">
        <v>#N/A</v>
      </c>
      <c r="E36" s="1091"/>
    </row>
    <row r="37" spans="1:5" ht="18" customHeight="1" thickBot="1" x14ac:dyDescent="0.35">
      <c r="A37" s="1095"/>
      <c r="B37" s="1096"/>
      <c r="C37" s="1447" t="str">
        <f>IF(B37&gt;0,(VLOOKUP(B37,'Object Codes'!$C$8:$E$909,3,FALSE))," ")</f>
        <v xml:space="preserve"> </v>
      </c>
      <c r="D37" s="1448" t="e">
        <v>#N/A</v>
      </c>
      <c r="E37" s="1097"/>
    </row>
    <row r="38" spans="1:5" x14ac:dyDescent="0.3">
      <c r="A38" s="1098" t="s">
        <v>1407</v>
      </c>
      <c r="B38" s="1098"/>
      <c r="C38" s="1098"/>
      <c r="D38" s="1098"/>
      <c r="E38" s="1099"/>
    </row>
    <row r="39" spans="1:5" ht="6" customHeight="1" x14ac:dyDescent="0.3">
      <c r="A39" s="4"/>
      <c r="B39" s="4"/>
      <c r="C39" s="4"/>
      <c r="D39" s="4"/>
      <c r="E39" s="1100"/>
    </row>
    <row r="40" spans="1:5" ht="18.600000000000001" thickBot="1" x14ac:dyDescent="0.4">
      <c r="A40" s="4"/>
      <c r="B40" s="4"/>
      <c r="C40" s="4"/>
      <c r="D40" s="1076" t="s">
        <v>1413</v>
      </c>
      <c r="E40" s="1101">
        <f>SUM(E12:E37)</f>
        <v>0</v>
      </c>
    </row>
    <row r="41" spans="1:5" ht="18.75" customHeight="1" thickBot="1" x14ac:dyDescent="0.35">
      <c r="A41" s="1102"/>
      <c r="B41" s="1103"/>
      <c r="C41" s="1103"/>
      <c r="D41" s="4"/>
      <c r="E41" s="1104" t="str">
        <f>IF(E9=E40,"BALANCED","OUT OF BALANCE")</f>
        <v>OUT OF BALANCE</v>
      </c>
    </row>
    <row r="42" spans="1:5" x14ac:dyDescent="0.3">
      <c r="A42" s="23" t="s">
        <v>233</v>
      </c>
      <c r="B42" s="4"/>
      <c r="C42" s="27" t="s">
        <v>234</v>
      </c>
      <c r="D42" s="11" t="str">
        <f>IF(E41="OUT OF BALANCE","(OVER)/UNDER","")</f>
        <v>(OVER)/UNDER</v>
      </c>
      <c r="E42" s="130">
        <f>IF(E41="OUT OF BALANCE",+E9-E40,"")</f>
        <v>165000</v>
      </c>
    </row>
    <row r="43" spans="1:5" x14ac:dyDescent="0.3">
      <c r="A43" s="23"/>
      <c r="B43" s="4"/>
      <c r="C43" s="4"/>
      <c r="D43" s="4"/>
      <c r="E43" s="4"/>
    </row>
    <row r="44" spans="1:5" x14ac:dyDescent="0.3">
      <c r="A44" s="23"/>
      <c r="B44" s="4"/>
      <c r="C44" s="4"/>
      <c r="D44" s="4"/>
      <c r="E44" s="4"/>
    </row>
    <row r="45" spans="1:5" ht="9" customHeight="1" thickBot="1" x14ac:dyDescent="0.35">
      <c r="A45" s="4"/>
      <c r="B45" s="4"/>
      <c r="C45" s="4"/>
      <c r="D45" s="4"/>
      <c r="E45" s="4"/>
    </row>
    <row r="46" spans="1:5" ht="14.4" thickBot="1" x14ac:dyDescent="0.35">
      <c r="A46" s="1441" t="s">
        <v>1405</v>
      </c>
      <c r="B46" s="1442"/>
      <c r="C46" s="1442"/>
      <c r="D46" s="1442"/>
      <c r="E46" s="1443"/>
    </row>
    <row r="47" spans="1:5" ht="18" customHeight="1" thickBot="1" x14ac:dyDescent="0.35">
      <c r="A47" s="1441" t="s">
        <v>1406</v>
      </c>
      <c r="B47" s="1442"/>
      <c r="C47" s="1105"/>
      <c r="D47" s="1106"/>
      <c r="E47" s="1107"/>
    </row>
    <row r="48" spans="1:5" x14ac:dyDescent="0.3">
      <c r="A48" s="4"/>
      <c r="B48" s="4"/>
      <c r="C48" s="4"/>
      <c r="D48" s="4"/>
      <c r="E48" s="4"/>
    </row>
    <row r="49" spans="1:5" x14ac:dyDescent="0.3">
      <c r="A49" s="4"/>
      <c r="B49" s="4"/>
      <c r="C49" s="4"/>
      <c r="D49" s="4"/>
      <c r="E49" s="1108" t="s">
        <v>1407</v>
      </c>
    </row>
    <row r="50" spans="1:5" x14ac:dyDescent="0.3">
      <c r="A50" s="4"/>
      <c r="B50" s="4"/>
      <c r="C50" s="4"/>
      <c r="D50" s="4"/>
      <c r="E50" s="4"/>
    </row>
    <row r="51" spans="1:5" x14ac:dyDescent="0.3">
      <c r="A51" s="4"/>
      <c r="B51" s="4"/>
      <c r="C51" s="4"/>
      <c r="D51" s="4"/>
      <c r="E51" s="4"/>
    </row>
  </sheetData>
  <sheetProtection password="DBAD" sheet="1" objects="1" scenarios="1" selectLockedCells="1"/>
  <mergeCells count="34">
    <mergeCell ref="C34:D34"/>
    <mergeCell ref="C27:D27"/>
    <mergeCell ref="C28:D28"/>
    <mergeCell ref="C21:D21"/>
    <mergeCell ref="C22:D22"/>
    <mergeCell ref="C29:D29"/>
    <mergeCell ref="C30:D30"/>
    <mergeCell ref="C23:D23"/>
    <mergeCell ref="C24:D24"/>
    <mergeCell ref="C25:D25"/>
    <mergeCell ref="C26:D26"/>
    <mergeCell ref="A46:E46"/>
    <mergeCell ref="A47:B47"/>
    <mergeCell ref="C13:D13"/>
    <mergeCell ref="C14:D14"/>
    <mergeCell ref="C15:D15"/>
    <mergeCell ref="C16:D16"/>
    <mergeCell ref="C17:D17"/>
    <mergeCell ref="C18:D18"/>
    <mergeCell ref="C19:D19"/>
    <mergeCell ref="C20:D20"/>
    <mergeCell ref="C35:D35"/>
    <mergeCell ref="C36:D36"/>
    <mergeCell ref="C37:D37"/>
    <mergeCell ref="C33:D33"/>
    <mergeCell ref="C31:D31"/>
    <mergeCell ref="C32:D32"/>
    <mergeCell ref="A1:J1"/>
    <mergeCell ref="A2:J2"/>
    <mergeCell ref="A3:J3"/>
    <mergeCell ref="A4:J4"/>
    <mergeCell ref="C12:D12"/>
    <mergeCell ref="D6:E6"/>
    <mergeCell ref="C11:D11"/>
  </mergeCells>
  <phoneticPr fontId="3" type="noConversion"/>
  <conditionalFormatting sqref="C12:D37">
    <cfRule type="cellIs" dxfId="15" priority="3" stopIfTrue="1" operator="equal">
      <formula>"ERROR - OBJECT DOES NOT EXIST"</formula>
    </cfRule>
    <cfRule type="cellIs" dxfId="14" priority="4" stopIfTrue="1" operator="equal">
      <formula>"ERROR - USE FOUR (4) DIGITS IN OBJECT CODE"</formula>
    </cfRule>
  </conditionalFormatting>
  <conditionalFormatting sqref="C12:C37 D12:D13">
    <cfRule type="cellIs" dxfId="13" priority="1" stopIfTrue="1" operator="equal">
      <formula>"ERROR - USE FOUR (4) DIGITS IN OBJECT CODE"</formula>
    </cfRule>
    <cfRule type="cellIs" dxfId="12" priority="2" stopIfTrue="1" operator="equal">
      <formula>"ERROR - OBJECT DOES NOT EXIST"</formula>
    </cfRule>
  </conditionalFormatting>
  <printOptions horizontalCentered="1"/>
  <pageMargins left="0.75" right="0.75" top="0.75" bottom="0.75" header="0.5" footer="0.5"/>
  <pageSetup scale="85" orientation="portrait" r:id="rId1"/>
  <headerFooter alignWithMargins="0">
    <oddHeader>&amp;RMIS 3149</oddHeader>
    <oddFooter>&amp;L&amp;D -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42"/>
    <pageSetUpPr fitToPage="1"/>
  </sheetPr>
  <dimension ref="A1:J51"/>
  <sheetViews>
    <sheetView view="pageBreakPreview" topLeftCell="A16" zoomScaleNormal="90" zoomScaleSheetLayoutView="100" workbookViewId="0">
      <selection activeCell="E12" sqref="E12"/>
    </sheetView>
  </sheetViews>
  <sheetFormatPr defaultColWidth="9.109375" defaultRowHeight="13.8" x14ac:dyDescent="0.3"/>
  <cols>
    <col min="1" max="1" width="15.5546875" style="2" customWidth="1"/>
    <col min="2" max="2" width="13.6640625" style="2" customWidth="1"/>
    <col min="3" max="3" width="27.109375" style="2" customWidth="1"/>
    <col min="4" max="4" width="28.44140625" style="2" customWidth="1"/>
    <col min="5" max="5" width="20" style="2" customWidth="1"/>
    <col min="6" max="10" width="9.109375" style="2" hidden="1" customWidth="1"/>
    <col min="11" max="16384" width="9.109375" style="2"/>
  </cols>
  <sheetData>
    <row r="1" spans="1:10" s="1071" customFormat="1" ht="18" customHeight="1" x14ac:dyDescent="0.3">
      <c r="A1" s="1434" t="s">
        <v>107</v>
      </c>
      <c r="B1" s="1434"/>
      <c r="C1" s="1434"/>
      <c r="D1" s="1434"/>
      <c r="E1" s="1434"/>
      <c r="F1" s="1434"/>
      <c r="G1" s="1434"/>
      <c r="H1" s="1434"/>
      <c r="I1" s="1434"/>
      <c r="J1" s="1434"/>
    </row>
    <row r="2" spans="1:10" s="1071" customFormat="1" ht="16.5" customHeight="1" x14ac:dyDescent="0.3">
      <c r="A2" s="1435" t="s">
        <v>1400</v>
      </c>
      <c r="B2" s="1435"/>
      <c r="C2" s="1435"/>
      <c r="D2" s="1435"/>
      <c r="E2" s="1435"/>
      <c r="F2" s="1435"/>
      <c r="G2" s="1435"/>
      <c r="H2" s="1435"/>
      <c r="I2" s="1435"/>
      <c r="J2" s="1435"/>
    </row>
    <row r="3" spans="1:10" s="1072" customFormat="1" ht="18" customHeight="1" x14ac:dyDescent="0.35">
      <c r="A3" s="1436" t="s">
        <v>1401</v>
      </c>
      <c r="B3" s="1436"/>
      <c r="C3" s="1436"/>
      <c r="D3" s="1436"/>
      <c r="E3" s="1436"/>
      <c r="F3" s="1436"/>
      <c r="G3" s="1436"/>
      <c r="H3" s="1436"/>
      <c r="I3" s="1436"/>
      <c r="J3" s="1436"/>
    </row>
    <row r="4" spans="1:10" s="1073" customFormat="1" ht="18" customHeight="1" x14ac:dyDescent="0.3">
      <c r="A4" s="1435" t="str">
        <f>'Revenue Projection'!A4</f>
        <v>FISCAL YEAR 2012-2013</v>
      </c>
      <c r="B4" s="1435"/>
      <c r="C4" s="1435"/>
      <c r="D4" s="1435"/>
      <c r="E4" s="1435"/>
      <c r="F4" s="1435"/>
      <c r="G4" s="1435"/>
      <c r="H4" s="1435"/>
      <c r="I4" s="1435"/>
      <c r="J4" s="1435"/>
    </row>
    <row r="5" spans="1:10" ht="27.75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s="1077" customFormat="1" ht="15.6" x14ac:dyDescent="0.3">
      <c r="A6" s="128" t="s">
        <v>1408</v>
      </c>
      <c r="B6" s="1075" t="str">
        <f>'Revenue Projection'!F2</f>
        <v>1234</v>
      </c>
      <c r="C6" s="1109" t="s">
        <v>1410</v>
      </c>
      <c r="D6" s="1438" t="str">
        <f>'Revenue Projection'!A1</f>
        <v>SAMPLE ELEMENTARY</v>
      </c>
      <c r="E6" s="1438"/>
      <c r="F6" s="1074"/>
      <c r="G6" s="1074"/>
      <c r="H6" s="1074"/>
      <c r="I6" s="1074"/>
      <c r="J6" s="1074"/>
    </row>
    <row r="7" spans="1:10" s="1077" customFormat="1" ht="19.5" customHeight="1" x14ac:dyDescent="0.3">
      <c r="A7" s="128" t="s">
        <v>1917</v>
      </c>
      <c r="B7" s="1110">
        <v>3001</v>
      </c>
      <c r="C7" s="1109" t="s">
        <v>1918</v>
      </c>
      <c r="D7" s="1111" t="s">
        <v>1414</v>
      </c>
      <c r="E7" s="1111"/>
      <c r="F7" s="1074"/>
      <c r="G7" s="1074"/>
      <c r="H7" s="1074"/>
      <c r="I7" s="1074"/>
      <c r="J7" s="1074"/>
    </row>
    <row r="8" spans="1:10" s="1077" customFormat="1" ht="12" customHeight="1" x14ac:dyDescent="0.3">
      <c r="A8" s="128"/>
      <c r="B8" s="128"/>
      <c r="C8" s="128"/>
      <c r="D8" s="128"/>
      <c r="E8" s="128"/>
      <c r="F8" s="1074"/>
      <c r="G8" s="1074"/>
      <c r="H8" s="1074"/>
      <c r="I8" s="1074"/>
      <c r="J8" s="1074"/>
    </row>
    <row r="9" spans="1:10" s="1077" customFormat="1" ht="18.75" customHeight="1" x14ac:dyDescent="0.3">
      <c r="A9" s="128" t="s">
        <v>1919</v>
      </c>
      <c r="B9" s="1117">
        <v>1010</v>
      </c>
      <c r="C9" s="1112"/>
      <c r="D9" s="1109" t="s">
        <v>1411</v>
      </c>
      <c r="E9" s="1113">
        <f>'Salary Menu MIS 3382'!H306</f>
        <v>920</v>
      </c>
      <c r="F9" s="1074"/>
      <c r="G9" s="1074"/>
      <c r="H9" s="1074"/>
      <c r="I9" s="1074"/>
      <c r="J9" s="1074"/>
    </row>
    <row r="10" spans="1:10" ht="10.5" customHeight="1" thickBot="1" x14ac:dyDescent="0.35">
      <c r="A10" s="125"/>
      <c r="B10" s="125"/>
      <c r="C10" s="125"/>
      <c r="D10" s="125"/>
      <c r="E10" s="125"/>
      <c r="F10" s="4"/>
      <c r="G10" s="4"/>
      <c r="H10" s="4"/>
      <c r="I10" s="4"/>
      <c r="J10" s="4"/>
    </row>
    <row r="11" spans="1:10" s="71" customFormat="1" ht="17.25" customHeight="1" thickBot="1" x14ac:dyDescent="0.35">
      <c r="A11" s="1083" t="s">
        <v>1402</v>
      </c>
      <c r="B11" s="1084" t="s">
        <v>1403</v>
      </c>
      <c r="C11" s="1439" t="s">
        <v>1412</v>
      </c>
      <c r="D11" s="1440"/>
      <c r="E11" s="1085" t="s">
        <v>1404</v>
      </c>
    </row>
    <row r="12" spans="1:10" ht="18" customHeight="1" x14ac:dyDescent="0.3">
      <c r="A12" s="1086" t="s">
        <v>1776</v>
      </c>
      <c r="B12" s="1115"/>
      <c r="C12" s="1437" t="str">
        <f>IF(B12&gt;0,(VLOOKUP(B12,'Object Codes'!$C$8:$E$909,3,FALSE))," ")</f>
        <v xml:space="preserve"> </v>
      </c>
      <c r="D12" s="1437" t="e">
        <v>#N/A</v>
      </c>
      <c r="E12" s="1116">
        <v>0</v>
      </c>
    </row>
    <row r="13" spans="1:10" ht="18" customHeight="1" x14ac:dyDescent="0.3">
      <c r="A13" s="1093"/>
      <c r="B13" s="1094"/>
      <c r="C13" s="1444" t="str">
        <f>IF(B13&gt;0,(VLOOKUP(B13,'Object Codes'!$C$8:$E$909,3,FALSE))," ")</f>
        <v xml:space="preserve"> </v>
      </c>
      <c r="D13" s="1444" t="e">
        <v>#N/A</v>
      </c>
      <c r="E13" s="1091"/>
    </row>
    <row r="14" spans="1:10" ht="18" customHeight="1" x14ac:dyDescent="0.3">
      <c r="A14" s="1093"/>
      <c r="B14" s="1094"/>
      <c r="C14" s="1445" t="str">
        <f>IF(B14&gt;0,(VLOOKUP(B14,'Object Codes'!$C$8:$E$909,3,FALSE))," ")</f>
        <v xml:space="preserve"> </v>
      </c>
      <c r="D14" s="1446" t="e">
        <v>#N/A</v>
      </c>
      <c r="E14" s="1091"/>
    </row>
    <row r="15" spans="1:10" ht="18" customHeight="1" x14ac:dyDescent="0.3">
      <c r="A15" s="1093"/>
      <c r="B15" s="1094"/>
      <c r="C15" s="1445" t="str">
        <f>IF(B15&gt;0,(VLOOKUP(B15,'Object Codes'!$C$8:$E$909,3,FALSE))," ")</f>
        <v xml:space="preserve"> </v>
      </c>
      <c r="D15" s="1446" t="e">
        <v>#N/A</v>
      </c>
      <c r="E15" s="1091"/>
    </row>
    <row r="16" spans="1:10" ht="18" customHeight="1" x14ac:dyDescent="0.3">
      <c r="A16" s="1093"/>
      <c r="B16" s="1094"/>
      <c r="C16" s="1445" t="str">
        <f>IF(B16&gt;0,(VLOOKUP(B16,'Object Codes'!$C$8:$E$909,3,FALSE))," ")</f>
        <v xml:space="preserve"> </v>
      </c>
      <c r="D16" s="1446" t="e">
        <v>#N/A</v>
      </c>
      <c r="E16" s="1091"/>
    </row>
    <row r="17" spans="1:5" ht="18" customHeight="1" x14ac:dyDescent="0.3">
      <c r="A17" s="1093"/>
      <c r="B17" s="1094"/>
      <c r="C17" s="1445" t="str">
        <f>IF(B17&gt;0,(VLOOKUP(B17,'Object Codes'!$C$8:$E$909,3,FALSE))," ")</f>
        <v xml:space="preserve"> </v>
      </c>
      <c r="D17" s="1446" t="e">
        <v>#N/A</v>
      </c>
      <c r="E17" s="1091"/>
    </row>
    <row r="18" spans="1:5" ht="18" customHeight="1" x14ac:dyDescent="0.3">
      <c r="A18" s="1093"/>
      <c r="B18" s="1094"/>
      <c r="C18" s="1445" t="str">
        <f>IF(B18&gt;0,(VLOOKUP(B18,'Object Codes'!$C$8:$E$909,3,FALSE))," ")</f>
        <v xml:space="preserve"> </v>
      </c>
      <c r="D18" s="1446" t="e">
        <v>#N/A</v>
      </c>
      <c r="E18" s="1091"/>
    </row>
    <row r="19" spans="1:5" ht="18" customHeight="1" x14ac:dyDescent="0.3">
      <c r="A19" s="1093"/>
      <c r="B19" s="1094"/>
      <c r="C19" s="1445" t="str">
        <f>IF(B19&gt;0,(VLOOKUP(B19,'Object Codes'!$C$8:$E$909,3,FALSE))," ")</f>
        <v xml:space="preserve"> </v>
      </c>
      <c r="D19" s="1446" t="e">
        <v>#N/A</v>
      </c>
      <c r="E19" s="1091"/>
    </row>
    <row r="20" spans="1:5" ht="18" customHeight="1" x14ac:dyDescent="0.3">
      <c r="A20" s="1093"/>
      <c r="B20" s="1094"/>
      <c r="C20" s="1445" t="str">
        <f>IF(B20&gt;0,(VLOOKUP(B20,'Object Codes'!$C$8:$E$909,3,FALSE))," ")</f>
        <v xml:space="preserve"> </v>
      </c>
      <c r="D20" s="1446" t="e">
        <v>#N/A</v>
      </c>
      <c r="E20" s="1091"/>
    </row>
    <row r="21" spans="1:5" ht="18" customHeight="1" x14ac:dyDescent="0.3">
      <c r="A21" s="1093"/>
      <c r="B21" s="1094"/>
      <c r="C21" s="1445" t="str">
        <f>IF(B21&gt;0,(VLOOKUP(B21,'Object Codes'!$C$8:$E$909,3,FALSE))," ")</f>
        <v xml:space="preserve"> </v>
      </c>
      <c r="D21" s="1446" t="e">
        <v>#N/A</v>
      </c>
      <c r="E21" s="1091"/>
    </row>
    <row r="22" spans="1:5" ht="18" customHeight="1" x14ac:dyDescent="0.3">
      <c r="A22" s="1093"/>
      <c r="B22" s="1094"/>
      <c r="C22" s="1445" t="str">
        <f>IF(B22&gt;0,(VLOOKUP(B22,'Object Codes'!$C$8:$E$909,3,FALSE))," ")</f>
        <v xml:space="preserve"> </v>
      </c>
      <c r="D22" s="1446" t="e">
        <v>#N/A</v>
      </c>
      <c r="E22" s="1091"/>
    </row>
    <row r="23" spans="1:5" ht="18" customHeight="1" x14ac:dyDescent="0.3">
      <c r="A23" s="1093"/>
      <c r="B23" s="1094"/>
      <c r="C23" s="1445" t="str">
        <f>IF(B23&gt;0,(VLOOKUP(B23,'Object Codes'!$C$8:$E$909,3,FALSE))," ")</f>
        <v xml:space="preserve"> </v>
      </c>
      <c r="D23" s="1446" t="e">
        <v>#N/A</v>
      </c>
      <c r="E23" s="1091"/>
    </row>
    <row r="24" spans="1:5" ht="18" customHeight="1" x14ac:dyDescent="0.3">
      <c r="A24" s="1093"/>
      <c r="B24" s="1094"/>
      <c r="C24" s="1445" t="str">
        <f>IF(B24&gt;0,(VLOOKUP(B24,'Object Codes'!$C$8:$E$909,3,FALSE))," ")</f>
        <v xml:space="preserve"> </v>
      </c>
      <c r="D24" s="1446" t="e">
        <v>#N/A</v>
      </c>
      <c r="E24" s="1091"/>
    </row>
    <row r="25" spans="1:5" ht="18" customHeight="1" x14ac:dyDescent="0.3">
      <c r="A25" s="1093"/>
      <c r="B25" s="1094"/>
      <c r="C25" s="1445" t="str">
        <f>IF(B25&gt;0,(VLOOKUP(B25,'Object Codes'!$C$8:$E$909,3,FALSE))," ")</f>
        <v xml:space="preserve"> </v>
      </c>
      <c r="D25" s="1446" t="e">
        <v>#N/A</v>
      </c>
      <c r="E25" s="1091"/>
    </row>
    <row r="26" spans="1:5" ht="18" customHeight="1" x14ac:dyDescent="0.3">
      <c r="A26" s="1093"/>
      <c r="B26" s="1094"/>
      <c r="C26" s="1445" t="str">
        <f>IF(B26&gt;0,(VLOOKUP(B26,'Object Codes'!$C$8:$E$909,3,FALSE))," ")</f>
        <v xml:space="preserve"> </v>
      </c>
      <c r="D26" s="1446" t="e">
        <v>#N/A</v>
      </c>
      <c r="E26" s="1091"/>
    </row>
    <row r="27" spans="1:5" ht="18" customHeight="1" x14ac:dyDescent="0.3">
      <c r="A27" s="1093"/>
      <c r="B27" s="1094"/>
      <c r="C27" s="1445" t="str">
        <f>IF(B27&gt;0,(VLOOKUP(B27,'Object Codes'!$C$8:$E$909,3,FALSE))," ")</f>
        <v xml:space="preserve"> </v>
      </c>
      <c r="D27" s="1446" t="e">
        <v>#N/A</v>
      </c>
      <c r="E27" s="1091"/>
    </row>
    <row r="28" spans="1:5" ht="18" customHeight="1" x14ac:dyDescent="0.3">
      <c r="A28" s="1093"/>
      <c r="B28" s="1094"/>
      <c r="C28" s="1445" t="str">
        <f>IF(B28&gt;0,(VLOOKUP(B28,'Object Codes'!$C$8:$E$909,3,FALSE))," ")</f>
        <v xml:space="preserve"> </v>
      </c>
      <c r="D28" s="1446" t="e">
        <v>#N/A</v>
      </c>
      <c r="E28" s="1091"/>
    </row>
    <row r="29" spans="1:5" ht="18" customHeight="1" x14ac:dyDescent="0.3">
      <c r="A29" s="1093"/>
      <c r="B29" s="1094"/>
      <c r="C29" s="1445" t="str">
        <f>IF(B29&gt;0,(VLOOKUP(B29,'Object Codes'!$C$8:$E$909,3,FALSE))," ")</f>
        <v xml:space="preserve"> </v>
      </c>
      <c r="D29" s="1446" t="e">
        <v>#N/A</v>
      </c>
      <c r="E29" s="1091"/>
    </row>
    <row r="30" spans="1:5" ht="18" customHeight="1" x14ac:dyDescent="0.3">
      <c r="A30" s="1093"/>
      <c r="B30" s="1094"/>
      <c r="C30" s="1445" t="str">
        <f>IF(B30&gt;0,(VLOOKUP(B30,'Object Codes'!$C$8:$E$909,3,FALSE))," ")</f>
        <v xml:space="preserve"> </v>
      </c>
      <c r="D30" s="1446" t="e">
        <v>#N/A</v>
      </c>
      <c r="E30" s="1091"/>
    </row>
    <row r="31" spans="1:5" ht="18" customHeight="1" x14ac:dyDescent="0.3">
      <c r="A31" s="1093"/>
      <c r="B31" s="1094"/>
      <c r="C31" s="1445" t="str">
        <f>IF(B31&gt;0,(VLOOKUP(B31,'Object Codes'!$C$8:$E$909,3,FALSE))," ")</f>
        <v xml:space="preserve"> </v>
      </c>
      <c r="D31" s="1446" t="e">
        <v>#N/A</v>
      </c>
      <c r="E31" s="1091"/>
    </row>
    <row r="32" spans="1:5" ht="18" customHeight="1" x14ac:dyDescent="0.3">
      <c r="A32" s="1093"/>
      <c r="B32" s="1094"/>
      <c r="C32" s="1445" t="str">
        <f>IF(B32&gt;0,(VLOOKUP(B32,'Object Codes'!$C$8:$E$909,3,FALSE))," ")</f>
        <v xml:space="preserve"> </v>
      </c>
      <c r="D32" s="1446" t="e">
        <v>#N/A</v>
      </c>
      <c r="E32" s="1091"/>
    </row>
    <row r="33" spans="1:5" ht="18" customHeight="1" x14ac:dyDescent="0.3">
      <c r="A33" s="1093"/>
      <c r="B33" s="1094"/>
      <c r="C33" s="1445" t="str">
        <f>IF(B33&gt;0,(VLOOKUP(B33,'Object Codes'!$C$8:$E$909,3,FALSE))," ")</f>
        <v xml:space="preserve"> </v>
      </c>
      <c r="D33" s="1446" t="e">
        <v>#N/A</v>
      </c>
      <c r="E33" s="1091"/>
    </row>
    <row r="34" spans="1:5" ht="18" customHeight="1" x14ac:dyDescent="0.3">
      <c r="A34" s="1093"/>
      <c r="B34" s="1094"/>
      <c r="C34" s="1445" t="str">
        <f>IF(B34&gt;0,(VLOOKUP(B34,'Object Codes'!$C$8:$E$909,3,FALSE))," ")</f>
        <v xml:space="preserve"> </v>
      </c>
      <c r="D34" s="1446" t="e">
        <v>#N/A</v>
      </c>
      <c r="E34" s="1091"/>
    </row>
    <row r="35" spans="1:5" ht="18" customHeight="1" x14ac:dyDescent="0.3">
      <c r="A35" s="1093"/>
      <c r="B35" s="1094"/>
      <c r="C35" s="1445" t="str">
        <f>IF(B35&gt;0,(VLOOKUP(B35,'Object Codes'!$C$8:$E$909,3,FALSE))," ")</f>
        <v xml:space="preserve"> </v>
      </c>
      <c r="D35" s="1446" t="e">
        <v>#N/A</v>
      </c>
      <c r="E35" s="1091"/>
    </row>
    <row r="36" spans="1:5" ht="18" customHeight="1" x14ac:dyDescent="0.3">
      <c r="A36" s="1093"/>
      <c r="B36" s="1094"/>
      <c r="C36" s="1445" t="str">
        <f>IF(B36&gt;0,(VLOOKUP(B36,'Object Codes'!$C$8:$E$909,3,FALSE))," ")</f>
        <v xml:space="preserve"> </v>
      </c>
      <c r="D36" s="1446" t="e">
        <v>#N/A</v>
      </c>
      <c r="E36" s="1091"/>
    </row>
    <row r="37" spans="1:5" ht="18" customHeight="1" thickBot="1" x14ac:dyDescent="0.35">
      <c r="A37" s="1095"/>
      <c r="B37" s="1096"/>
      <c r="C37" s="1447" t="str">
        <f>IF(B37&gt;0,(VLOOKUP(B37,'Object Codes'!$C$8:$E$909,3,FALSE))," ")</f>
        <v xml:space="preserve"> </v>
      </c>
      <c r="D37" s="1448" t="e">
        <v>#N/A</v>
      </c>
      <c r="E37" s="1097"/>
    </row>
    <row r="38" spans="1:5" x14ac:dyDescent="0.3">
      <c r="A38" s="1098" t="s">
        <v>1407</v>
      </c>
      <c r="B38" s="1098"/>
      <c r="C38" s="1098"/>
      <c r="D38" s="1098"/>
      <c r="E38" s="1099"/>
    </row>
    <row r="39" spans="1:5" ht="6" customHeight="1" x14ac:dyDescent="0.3">
      <c r="A39" s="4"/>
      <c r="B39" s="4"/>
      <c r="C39" s="4"/>
      <c r="D39" s="4"/>
      <c r="E39" s="1100"/>
    </row>
    <row r="40" spans="1:5" ht="18.600000000000001" thickBot="1" x14ac:dyDescent="0.4">
      <c r="A40" s="4"/>
      <c r="B40" s="4"/>
      <c r="C40" s="4"/>
      <c r="D40" s="1076" t="s">
        <v>1413</v>
      </c>
      <c r="E40" s="1101">
        <f>SUM(E12:E37)</f>
        <v>0</v>
      </c>
    </row>
    <row r="41" spans="1:5" ht="18.75" customHeight="1" thickBot="1" x14ac:dyDescent="0.35">
      <c r="A41" s="1102"/>
      <c r="B41" s="1103"/>
      <c r="C41" s="1103"/>
      <c r="D41" s="4"/>
      <c r="E41" s="1104" t="str">
        <f>IF(E9=E40,"BALANCED","OUT OF BALANCE")</f>
        <v>OUT OF BALANCE</v>
      </c>
    </row>
    <row r="42" spans="1:5" x14ac:dyDescent="0.3">
      <c r="A42" s="23" t="s">
        <v>233</v>
      </c>
      <c r="B42" s="4"/>
      <c r="C42" s="27" t="s">
        <v>234</v>
      </c>
      <c r="D42" s="11" t="str">
        <f>IF(E41="OUT OF BALANCE","(OVER)/UNDER","")</f>
        <v>(OVER)/UNDER</v>
      </c>
      <c r="E42" s="130">
        <f>IF(E41="OUT OF BALANCE",+E9-E40,"")</f>
        <v>920</v>
      </c>
    </row>
    <row r="43" spans="1:5" x14ac:dyDescent="0.3">
      <c r="A43" s="23"/>
      <c r="B43" s="4"/>
      <c r="C43" s="4"/>
      <c r="D43" s="4"/>
      <c r="E43" s="4"/>
    </row>
    <row r="44" spans="1:5" x14ac:dyDescent="0.3">
      <c r="A44" s="23"/>
      <c r="B44" s="4"/>
      <c r="C44" s="4"/>
      <c r="D44" s="4"/>
      <c r="E44" s="4"/>
    </row>
    <row r="45" spans="1:5" ht="9" customHeight="1" thickBot="1" x14ac:dyDescent="0.35">
      <c r="A45" s="4"/>
      <c r="B45" s="4"/>
      <c r="C45" s="4"/>
      <c r="D45" s="4"/>
      <c r="E45" s="4"/>
    </row>
    <row r="46" spans="1:5" ht="14.4" thickBot="1" x14ac:dyDescent="0.35">
      <c r="A46" s="1441" t="s">
        <v>1405</v>
      </c>
      <c r="B46" s="1442"/>
      <c r="C46" s="1442"/>
      <c r="D46" s="1442"/>
      <c r="E46" s="1443"/>
    </row>
    <row r="47" spans="1:5" ht="18" customHeight="1" thickBot="1" x14ac:dyDescent="0.35">
      <c r="A47" s="1441" t="s">
        <v>1406</v>
      </c>
      <c r="B47" s="1442"/>
      <c r="C47" s="1105"/>
      <c r="D47" s="1106"/>
      <c r="E47" s="1107"/>
    </row>
    <row r="48" spans="1:5" x14ac:dyDescent="0.3">
      <c r="A48" s="4"/>
      <c r="B48" s="4"/>
      <c r="C48" s="4"/>
      <c r="D48" s="4"/>
      <c r="E48" s="4"/>
    </row>
    <row r="49" spans="1:5" x14ac:dyDescent="0.3">
      <c r="A49" s="4"/>
      <c r="B49" s="4"/>
      <c r="C49" s="4"/>
      <c r="D49" s="4"/>
      <c r="E49" s="1108" t="s">
        <v>1407</v>
      </c>
    </row>
    <row r="50" spans="1:5" x14ac:dyDescent="0.3">
      <c r="A50" s="4"/>
      <c r="B50" s="4"/>
      <c r="C50" s="4"/>
      <c r="D50" s="4"/>
      <c r="E50" s="4"/>
    </row>
    <row r="51" spans="1:5" x14ac:dyDescent="0.3">
      <c r="A51" s="4"/>
      <c r="B51" s="4"/>
      <c r="C51" s="4"/>
      <c r="D51" s="4"/>
      <c r="E51" s="4"/>
    </row>
  </sheetData>
  <sheetProtection password="DBAD" sheet="1" objects="1" scenarios="1" selectLockedCells="1"/>
  <mergeCells count="34">
    <mergeCell ref="C35:D35"/>
    <mergeCell ref="C36:D36"/>
    <mergeCell ref="C17:D17"/>
    <mergeCell ref="C18:D18"/>
    <mergeCell ref="A47:B47"/>
    <mergeCell ref="C22:D22"/>
    <mergeCell ref="C37:D37"/>
    <mergeCell ref="A46:E46"/>
    <mergeCell ref="C33:D33"/>
    <mergeCell ref="C31:D31"/>
    <mergeCell ref="C32:D32"/>
    <mergeCell ref="C34:D34"/>
    <mergeCell ref="C27:D27"/>
    <mergeCell ref="C28:D28"/>
    <mergeCell ref="C29:D29"/>
    <mergeCell ref="C30:D30"/>
    <mergeCell ref="A1:J1"/>
    <mergeCell ref="A2:J2"/>
    <mergeCell ref="A3:J3"/>
    <mergeCell ref="A4:J4"/>
    <mergeCell ref="C12:D12"/>
    <mergeCell ref="C11:D11"/>
    <mergeCell ref="D6:E6"/>
    <mergeCell ref="C23:D23"/>
    <mergeCell ref="C24:D24"/>
    <mergeCell ref="C25:D25"/>
    <mergeCell ref="C26:D26"/>
    <mergeCell ref="C13:D13"/>
    <mergeCell ref="C14:D14"/>
    <mergeCell ref="C19:D19"/>
    <mergeCell ref="C20:D20"/>
    <mergeCell ref="C21:D21"/>
    <mergeCell ref="C15:D15"/>
    <mergeCell ref="C16:D16"/>
  </mergeCells>
  <phoneticPr fontId="3" type="noConversion"/>
  <conditionalFormatting sqref="C12:D37">
    <cfRule type="cellIs" dxfId="11" priority="3" stopIfTrue="1" operator="equal">
      <formula>"ERROR - OBJECT DOES NOT EXIST"</formula>
    </cfRule>
    <cfRule type="cellIs" dxfId="10" priority="4" stopIfTrue="1" operator="equal">
      <formula>"ERROR - USE FOUR (4) DIGITS IN OBJECT CODE"</formula>
    </cfRule>
  </conditionalFormatting>
  <conditionalFormatting sqref="C12:C37 D12:D13">
    <cfRule type="cellIs" dxfId="9" priority="1" stopIfTrue="1" operator="equal">
      <formula>"ERROR - USE FOUR (4) DIGITS IN OBJECT CODE"</formula>
    </cfRule>
    <cfRule type="cellIs" dxfId="8" priority="2" stopIfTrue="1" operator="equal">
      <formula>"ERROR - OBJECT DOES NOT EXIST"</formula>
    </cfRule>
  </conditionalFormatting>
  <printOptions horizontalCentered="1"/>
  <pageMargins left="0.75" right="0.75" top="0.75" bottom="0.75" header="0.5" footer="0.5"/>
  <pageSetup scale="85" orientation="portrait" r:id="rId1"/>
  <headerFooter alignWithMargins="0">
    <oddHeader>&amp;RMIS 3149</oddHeader>
    <oddFooter>&amp;L&amp;D -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 enableFormatConditionsCalculation="0">
    <tabColor indexed="42"/>
    <pageSetUpPr fitToPage="1"/>
  </sheetPr>
  <dimension ref="A1:J51"/>
  <sheetViews>
    <sheetView view="pageBreakPreview" topLeftCell="A3" zoomScaleNormal="90" zoomScaleSheetLayoutView="100" workbookViewId="0">
      <selection activeCell="A26" sqref="A26"/>
    </sheetView>
  </sheetViews>
  <sheetFormatPr defaultColWidth="9.109375" defaultRowHeight="13.8" x14ac:dyDescent="0.3"/>
  <cols>
    <col min="1" max="1" width="15.5546875" style="2" customWidth="1"/>
    <col min="2" max="2" width="13.6640625" style="2" customWidth="1"/>
    <col min="3" max="3" width="27.109375" style="2" customWidth="1"/>
    <col min="4" max="4" width="28.44140625" style="2" customWidth="1"/>
    <col min="5" max="5" width="20" style="2" customWidth="1"/>
    <col min="6" max="10" width="9.109375" style="2" hidden="1" customWidth="1"/>
    <col min="11" max="16384" width="9.109375" style="2"/>
  </cols>
  <sheetData>
    <row r="1" spans="1:10" s="1071" customFormat="1" ht="18" customHeight="1" x14ac:dyDescent="0.3">
      <c r="A1" s="1434" t="s">
        <v>107</v>
      </c>
      <c r="B1" s="1434"/>
      <c r="C1" s="1434"/>
      <c r="D1" s="1434"/>
      <c r="E1" s="1434"/>
      <c r="F1" s="1434"/>
      <c r="G1" s="1434"/>
      <c r="H1" s="1434"/>
      <c r="I1" s="1434"/>
      <c r="J1" s="1434"/>
    </row>
    <row r="2" spans="1:10" s="1071" customFormat="1" ht="16.5" customHeight="1" x14ac:dyDescent="0.3">
      <c r="A2" s="1435" t="s">
        <v>1400</v>
      </c>
      <c r="B2" s="1435"/>
      <c r="C2" s="1435"/>
      <c r="D2" s="1435"/>
      <c r="E2" s="1435"/>
      <c r="F2" s="1435"/>
      <c r="G2" s="1435"/>
      <c r="H2" s="1435"/>
      <c r="I2" s="1435"/>
      <c r="J2" s="1435"/>
    </row>
    <row r="3" spans="1:10" s="1072" customFormat="1" ht="18" customHeight="1" x14ac:dyDescent="0.35">
      <c r="A3" s="1436" t="s">
        <v>1401</v>
      </c>
      <c r="B3" s="1436"/>
      <c r="C3" s="1436"/>
      <c r="D3" s="1436"/>
      <c r="E3" s="1436"/>
      <c r="F3" s="1436"/>
      <c r="G3" s="1436"/>
      <c r="H3" s="1436"/>
      <c r="I3" s="1436"/>
      <c r="J3" s="1436"/>
    </row>
    <row r="4" spans="1:10" s="1073" customFormat="1" ht="18" customHeight="1" x14ac:dyDescent="0.3">
      <c r="A4" s="1435" t="str">
        <f>'Revenue Projection'!A4</f>
        <v>FISCAL YEAR 2012-2013</v>
      </c>
      <c r="B4" s="1435"/>
      <c r="C4" s="1435"/>
      <c r="D4" s="1435"/>
      <c r="E4" s="1435"/>
      <c r="F4" s="1435"/>
      <c r="G4" s="1435"/>
      <c r="H4" s="1435"/>
      <c r="I4" s="1435"/>
      <c r="J4" s="1435"/>
    </row>
    <row r="5" spans="1:10" ht="27.75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s="1077" customFormat="1" ht="15.6" x14ac:dyDescent="0.3">
      <c r="A6" s="128" t="s">
        <v>1408</v>
      </c>
      <c r="B6" s="1075" t="str">
        <f>'Revenue Projection'!F2</f>
        <v>1234</v>
      </c>
      <c r="C6" s="1109" t="s">
        <v>1410</v>
      </c>
      <c r="D6" s="1438" t="str">
        <f>'Revenue Projection'!A1</f>
        <v>SAMPLE ELEMENTARY</v>
      </c>
      <c r="E6" s="1438"/>
      <c r="F6" s="1074"/>
      <c r="G6" s="1074"/>
      <c r="H6" s="1074"/>
      <c r="I6" s="1074"/>
      <c r="J6" s="1074"/>
    </row>
    <row r="7" spans="1:10" s="1077" customFormat="1" ht="19.5" customHeight="1" x14ac:dyDescent="0.3">
      <c r="A7" s="128" t="s">
        <v>1917</v>
      </c>
      <c r="B7" s="1118" t="s">
        <v>1981</v>
      </c>
      <c r="C7" s="1109" t="s">
        <v>1918</v>
      </c>
      <c r="D7" s="1111" t="s">
        <v>1415</v>
      </c>
      <c r="E7" s="1111"/>
      <c r="F7" s="1074"/>
      <c r="G7" s="1074"/>
      <c r="H7" s="1074"/>
      <c r="I7" s="1074"/>
      <c r="J7" s="1074"/>
    </row>
    <row r="8" spans="1:10" s="1077" customFormat="1" ht="12" customHeight="1" x14ac:dyDescent="0.3">
      <c r="A8" s="128"/>
      <c r="B8" s="128"/>
      <c r="C8" s="128"/>
      <c r="D8" s="128"/>
      <c r="E8" s="128"/>
      <c r="F8" s="1074"/>
      <c r="G8" s="1074"/>
      <c r="H8" s="1074"/>
      <c r="I8" s="1074"/>
      <c r="J8" s="1074"/>
    </row>
    <row r="9" spans="1:10" s="1077" customFormat="1" ht="18.75" customHeight="1" x14ac:dyDescent="0.3">
      <c r="A9" s="128" t="s">
        <v>1919</v>
      </c>
      <c r="B9" s="1117">
        <v>4201</v>
      </c>
      <c r="C9" s="1112"/>
      <c r="D9" s="1109" t="s">
        <v>1411</v>
      </c>
      <c r="E9" s="1113">
        <f>'Salary Menu MIS 3382'!H464</f>
        <v>206955</v>
      </c>
      <c r="F9" s="1074"/>
      <c r="G9" s="1074"/>
      <c r="H9" s="1074"/>
      <c r="I9" s="1074"/>
      <c r="J9" s="1074"/>
    </row>
    <row r="10" spans="1:10" ht="10.5" customHeight="1" thickBot="1" x14ac:dyDescent="0.35">
      <c r="A10" s="125"/>
      <c r="B10" s="125"/>
      <c r="C10" s="125"/>
      <c r="D10" s="125"/>
      <c r="E10" s="125"/>
      <c r="F10" s="4"/>
      <c r="G10" s="4"/>
      <c r="H10" s="4"/>
      <c r="I10" s="4"/>
      <c r="J10" s="4"/>
    </row>
    <row r="11" spans="1:10" s="71" customFormat="1" ht="17.25" customHeight="1" thickBot="1" x14ac:dyDescent="0.35">
      <c r="A11" s="1083" t="s">
        <v>1402</v>
      </c>
      <c r="B11" s="1084" t="s">
        <v>1403</v>
      </c>
      <c r="C11" s="1439" t="s">
        <v>1412</v>
      </c>
      <c r="D11" s="1440"/>
      <c r="E11" s="1085" t="s">
        <v>1404</v>
      </c>
    </row>
    <row r="12" spans="1:10" ht="18" customHeight="1" x14ac:dyDescent="0.3">
      <c r="A12" s="1114"/>
      <c r="B12" s="1115"/>
      <c r="C12" s="1437" t="str">
        <f>IF(B12&gt;0,(VLOOKUP(B12,'Object Codes'!$C$8:$E$909,3,FALSE))," ")</f>
        <v xml:space="preserve"> </v>
      </c>
      <c r="D12" s="1437" t="e">
        <v>#N/A</v>
      </c>
      <c r="E12" s="1116">
        <v>0</v>
      </c>
    </row>
    <row r="13" spans="1:10" ht="18" customHeight="1" x14ac:dyDescent="0.3">
      <c r="A13" s="1093"/>
      <c r="B13" s="1094"/>
      <c r="C13" s="1444" t="str">
        <f>IF(B13&gt;0,(VLOOKUP(B13,'Object Codes'!$C$8:$E$909,3,FALSE))," ")</f>
        <v xml:space="preserve"> </v>
      </c>
      <c r="D13" s="1444" t="e">
        <v>#N/A</v>
      </c>
      <c r="E13" s="1091"/>
    </row>
    <row r="14" spans="1:10" ht="18" customHeight="1" x14ac:dyDescent="0.3">
      <c r="A14" s="1093"/>
      <c r="B14" s="1094"/>
      <c r="C14" s="1445" t="str">
        <f>IF(B14&gt;0,(VLOOKUP(B14,'Object Codes'!$C$8:$E$909,3,FALSE))," ")</f>
        <v xml:space="preserve"> </v>
      </c>
      <c r="D14" s="1446" t="e">
        <v>#N/A</v>
      </c>
      <c r="E14" s="1091"/>
    </row>
    <row r="15" spans="1:10" ht="18" customHeight="1" x14ac:dyDescent="0.3">
      <c r="A15" s="1093"/>
      <c r="B15" s="1094"/>
      <c r="C15" s="1445" t="str">
        <f>IF(B15&gt;0,(VLOOKUP(B15,'Object Codes'!$C$8:$E$909,3,FALSE))," ")</f>
        <v xml:space="preserve"> </v>
      </c>
      <c r="D15" s="1446" t="e">
        <v>#N/A</v>
      </c>
      <c r="E15" s="1091"/>
    </row>
    <row r="16" spans="1:10" ht="18" customHeight="1" x14ac:dyDescent="0.3">
      <c r="A16" s="1093"/>
      <c r="B16" s="1094"/>
      <c r="C16" s="1445" t="str">
        <f>IF(B16&gt;0,(VLOOKUP(B16,'Object Codes'!$C$8:$E$909,3,FALSE))," ")</f>
        <v xml:space="preserve"> </v>
      </c>
      <c r="D16" s="1446" t="e">
        <v>#N/A</v>
      </c>
      <c r="E16" s="1091"/>
    </row>
    <row r="17" spans="1:5" ht="18" customHeight="1" x14ac:dyDescent="0.3">
      <c r="A17" s="1093"/>
      <c r="B17" s="1094"/>
      <c r="C17" s="1445" t="str">
        <f>IF(B17&gt;0,(VLOOKUP(B17,'Object Codes'!$C$8:$E$909,3,FALSE))," ")</f>
        <v xml:space="preserve"> </v>
      </c>
      <c r="D17" s="1446" t="e">
        <v>#N/A</v>
      </c>
      <c r="E17" s="1091"/>
    </row>
    <row r="18" spans="1:5" ht="18" customHeight="1" x14ac:dyDescent="0.3">
      <c r="A18" s="1093"/>
      <c r="B18" s="1094"/>
      <c r="C18" s="1445" t="str">
        <f>IF(B18&gt;0,(VLOOKUP(B18,'Object Codes'!$C$8:$E$909,3,FALSE))," ")</f>
        <v xml:space="preserve"> </v>
      </c>
      <c r="D18" s="1446" t="e">
        <v>#N/A</v>
      </c>
      <c r="E18" s="1091"/>
    </row>
    <row r="19" spans="1:5" ht="18" customHeight="1" x14ac:dyDescent="0.3">
      <c r="A19" s="1093"/>
      <c r="B19" s="1094"/>
      <c r="C19" s="1445" t="str">
        <f>IF(B19&gt;0,(VLOOKUP(B19,'Object Codes'!$C$8:$E$909,3,FALSE))," ")</f>
        <v xml:space="preserve"> </v>
      </c>
      <c r="D19" s="1446" t="e">
        <v>#N/A</v>
      </c>
      <c r="E19" s="1091"/>
    </row>
    <row r="20" spans="1:5" ht="18" customHeight="1" x14ac:dyDescent="0.3">
      <c r="A20" s="1093"/>
      <c r="B20" s="1094"/>
      <c r="C20" s="1445" t="str">
        <f>IF(B20&gt;0,(VLOOKUP(B20,'Object Codes'!$C$8:$E$909,3,FALSE))," ")</f>
        <v xml:space="preserve"> </v>
      </c>
      <c r="D20" s="1446" t="e">
        <v>#N/A</v>
      </c>
      <c r="E20" s="1091"/>
    </row>
    <row r="21" spans="1:5" ht="18" customHeight="1" x14ac:dyDescent="0.3">
      <c r="A21" s="1093"/>
      <c r="B21" s="1094"/>
      <c r="C21" s="1445" t="str">
        <f>IF(B21&gt;0,(VLOOKUP(B21,'Object Codes'!$C$8:$E$909,3,FALSE))," ")</f>
        <v xml:space="preserve"> </v>
      </c>
      <c r="D21" s="1446" t="e">
        <v>#N/A</v>
      </c>
      <c r="E21" s="1091"/>
    </row>
    <row r="22" spans="1:5" ht="18" customHeight="1" x14ac:dyDescent="0.3">
      <c r="A22" s="1093"/>
      <c r="B22" s="1094"/>
      <c r="C22" s="1445" t="str">
        <f>IF(B22&gt;0,(VLOOKUP(B22,'Object Codes'!$C$8:$E$909,3,FALSE))," ")</f>
        <v xml:space="preserve"> </v>
      </c>
      <c r="D22" s="1446" t="e">
        <v>#N/A</v>
      </c>
      <c r="E22" s="1091"/>
    </row>
    <row r="23" spans="1:5" ht="18" customHeight="1" x14ac:dyDescent="0.3">
      <c r="A23" s="1093"/>
      <c r="B23" s="1094"/>
      <c r="C23" s="1445" t="str">
        <f>IF(B23&gt;0,(VLOOKUP(B23,'Object Codes'!$C$8:$E$909,3,FALSE))," ")</f>
        <v xml:space="preserve"> </v>
      </c>
      <c r="D23" s="1446" t="e">
        <v>#N/A</v>
      </c>
      <c r="E23" s="1091"/>
    </row>
    <row r="24" spans="1:5" ht="18" customHeight="1" x14ac:dyDescent="0.3">
      <c r="A24" s="1093"/>
      <c r="B24" s="1094"/>
      <c r="C24" s="1445" t="str">
        <f>IF(B24&gt;0,(VLOOKUP(B24,'Object Codes'!$C$8:$E$909,3,FALSE))," ")</f>
        <v xml:space="preserve"> </v>
      </c>
      <c r="D24" s="1446" t="e">
        <v>#N/A</v>
      </c>
      <c r="E24" s="1091"/>
    </row>
    <row r="25" spans="1:5" ht="18" customHeight="1" x14ac:dyDescent="0.3">
      <c r="A25" s="1093"/>
      <c r="B25" s="1094"/>
      <c r="C25" s="1445" t="str">
        <f>IF(B25&gt;0,(VLOOKUP(B25,'Object Codes'!$C$8:$E$909,3,FALSE))," ")</f>
        <v xml:space="preserve"> </v>
      </c>
      <c r="D25" s="1446" t="e">
        <v>#N/A</v>
      </c>
      <c r="E25" s="1091"/>
    </row>
    <row r="26" spans="1:5" ht="18" customHeight="1" x14ac:dyDescent="0.3">
      <c r="A26" s="1093"/>
      <c r="B26" s="1094"/>
      <c r="C26" s="1445" t="str">
        <f>IF(B26&gt;0,(VLOOKUP(B26,'Object Codes'!$C$8:$E$909,3,FALSE))," ")</f>
        <v xml:space="preserve"> </v>
      </c>
      <c r="D26" s="1446" t="e">
        <v>#N/A</v>
      </c>
      <c r="E26" s="1091"/>
    </row>
    <row r="27" spans="1:5" ht="18" customHeight="1" x14ac:dyDescent="0.3">
      <c r="A27" s="1093"/>
      <c r="B27" s="1094"/>
      <c r="C27" s="1445" t="str">
        <f>IF(B27&gt;0,(VLOOKUP(B27,'Object Codes'!$C$8:$E$909,3,FALSE))," ")</f>
        <v xml:space="preserve"> </v>
      </c>
      <c r="D27" s="1446" t="e">
        <v>#N/A</v>
      </c>
      <c r="E27" s="1091"/>
    </row>
    <row r="28" spans="1:5" ht="18" customHeight="1" x14ac:dyDescent="0.3">
      <c r="A28" s="1093"/>
      <c r="B28" s="1094"/>
      <c r="C28" s="1445" t="str">
        <f>IF(B28&gt;0,(VLOOKUP(B28,'Object Codes'!$C$8:$E$909,3,FALSE))," ")</f>
        <v xml:space="preserve"> </v>
      </c>
      <c r="D28" s="1446" t="e">
        <v>#N/A</v>
      </c>
      <c r="E28" s="1091"/>
    </row>
    <row r="29" spans="1:5" ht="18" customHeight="1" x14ac:dyDescent="0.3">
      <c r="A29" s="1093"/>
      <c r="B29" s="1094"/>
      <c r="C29" s="1445" t="str">
        <f>IF(B29&gt;0,(VLOOKUP(B29,'Object Codes'!$C$8:$E$909,3,FALSE))," ")</f>
        <v xml:space="preserve"> </v>
      </c>
      <c r="D29" s="1446" t="e">
        <v>#N/A</v>
      </c>
      <c r="E29" s="1091"/>
    </row>
    <row r="30" spans="1:5" ht="18" customHeight="1" x14ac:dyDescent="0.3">
      <c r="A30" s="1093"/>
      <c r="B30" s="1094"/>
      <c r="C30" s="1445" t="str">
        <f>IF(B30&gt;0,(VLOOKUP(B30,'Object Codes'!$C$8:$E$909,3,FALSE))," ")</f>
        <v xml:space="preserve"> </v>
      </c>
      <c r="D30" s="1446" t="e">
        <v>#N/A</v>
      </c>
      <c r="E30" s="1091"/>
    </row>
    <row r="31" spans="1:5" ht="18" customHeight="1" x14ac:dyDescent="0.3">
      <c r="A31" s="1093"/>
      <c r="B31" s="1094"/>
      <c r="C31" s="1445" t="str">
        <f>IF(B31&gt;0,(VLOOKUP(B31,'Object Codes'!$C$8:$E$909,3,FALSE))," ")</f>
        <v xml:space="preserve"> </v>
      </c>
      <c r="D31" s="1446" t="e">
        <v>#N/A</v>
      </c>
      <c r="E31" s="1091"/>
    </row>
    <row r="32" spans="1:5" ht="18" customHeight="1" x14ac:dyDescent="0.3">
      <c r="A32" s="1093"/>
      <c r="B32" s="1094"/>
      <c r="C32" s="1445" t="str">
        <f>IF(B32&gt;0,(VLOOKUP(B32,'Object Codes'!$C$8:$E$909,3,FALSE))," ")</f>
        <v xml:space="preserve"> </v>
      </c>
      <c r="D32" s="1446" t="e">
        <v>#N/A</v>
      </c>
      <c r="E32" s="1091"/>
    </row>
    <row r="33" spans="1:5" ht="18" customHeight="1" x14ac:dyDescent="0.3">
      <c r="A33" s="1093"/>
      <c r="B33" s="1094"/>
      <c r="C33" s="1445" t="str">
        <f>IF(B33&gt;0,(VLOOKUP(B33,'Object Codes'!$C$8:$E$909,3,FALSE))," ")</f>
        <v xml:space="preserve"> </v>
      </c>
      <c r="D33" s="1446" t="e">
        <v>#N/A</v>
      </c>
      <c r="E33" s="1091"/>
    </row>
    <row r="34" spans="1:5" ht="18" customHeight="1" x14ac:dyDescent="0.3">
      <c r="A34" s="1093"/>
      <c r="B34" s="1094"/>
      <c r="C34" s="1445" t="str">
        <f>IF(B34&gt;0,(VLOOKUP(B34,'Object Codes'!$C$8:$E$909,3,FALSE))," ")</f>
        <v xml:space="preserve"> </v>
      </c>
      <c r="D34" s="1446" t="e">
        <v>#N/A</v>
      </c>
      <c r="E34" s="1091"/>
    </row>
    <row r="35" spans="1:5" ht="18" customHeight="1" x14ac:dyDescent="0.3">
      <c r="A35" s="1093"/>
      <c r="B35" s="1094"/>
      <c r="C35" s="1445" t="str">
        <f>IF(B35&gt;0,(VLOOKUP(B35,'Object Codes'!$C$8:$E$909,3,FALSE))," ")</f>
        <v xml:space="preserve"> </v>
      </c>
      <c r="D35" s="1446" t="e">
        <v>#N/A</v>
      </c>
      <c r="E35" s="1091"/>
    </row>
    <row r="36" spans="1:5" ht="18" customHeight="1" x14ac:dyDescent="0.3">
      <c r="A36" s="1093"/>
      <c r="B36" s="1094"/>
      <c r="C36" s="1445" t="str">
        <f>IF(B36&gt;0,(VLOOKUP(B36,'Object Codes'!$C$8:$E$909,3,FALSE))," ")</f>
        <v xml:space="preserve"> </v>
      </c>
      <c r="D36" s="1446" t="e">
        <v>#N/A</v>
      </c>
      <c r="E36" s="1091"/>
    </row>
    <row r="37" spans="1:5" ht="18" customHeight="1" thickBot="1" x14ac:dyDescent="0.35">
      <c r="A37" s="1095"/>
      <c r="B37" s="1096"/>
      <c r="C37" s="1447" t="str">
        <f>IF(B37&gt;0,(VLOOKUP(B37,'Object Codes'!$C$8:$E$909,3,FALSE))," ")</f>
        <v xml:space="preserve"> </v>
      </c>
      <c r="D37" s="1448" t="e">
        <v>#N/A</v>
      </c>
      <c r="E37" s="1097"/>
    </row>
    <row r="38" spans="1:5" x14ac:dyDescent="0.3">
      <c r="A38" s="1098" t="s">
        <v>1407</v>
      </c>
      <c r="B38" s="1098"/>
      <c r="C38" s="1098"/>
      <c r="D38" s="1098"/>
      <c r="E38" s="1099"/>
    </row>
    <row r="39" spans="1:5" ht="6" customHeight="1" x14ac:dyDescent="0.3">
      <c r="A39" s="4"/>
      <c r="B39" s="4"/>
      <c r="C39" s="4"/>
      <c r="D39" s="4"/>
      <c r="E39" s="1100"/>
    </row>
    <row r="40" spans="1:5" ht="18.600000000000001" thickBot="1" x14ac:dyDescent="0.4">
      <c r="A40" s="4"/>
      <c r="B40" s="4"/>
      <c r="C40" s="4"/>
      <c r="D40" s="1076" t="s">
        <v>1413</v>
      </c>
      <c r="E40" s="1101">
        <f>SUM(E12:E37)</f>
        <v>0</v>
      </c>
    </row>
    <row r="41" spans="1:5" ht="18.75" customHeight="1" thickBot="1" x14ac:dyDescent="0.35">
      <c r="A41" s="1102"/>
      <c r="B41" s="1103"/>
      <c r="C41" s="1103"/>
      <c r="D41" s="4"/>
      <c r="E41" s="1104" t="str">
        <f>IF(E9=E40,"BALANCED","OUT OF BALANCE")</f>
        <v>OUT OF BALANCE</v>
      </c>
    </row>
    <row r="42" spans="1:5" x14ac:dyDescent="0.3">
      <c r="A42" s="23" t="s">
        <v>233</v>
      </c>
      <c r="B42" s="4"/>
      <c r="C42" s="27" t="s">
        <v>234</v>
      </c>
      <c r="D42" s="11" t="str">
        <f>IF(E41="OUT OF BALANCE","(OVER)/UNDER","")</f>
        <v>(OVER)/UNDER</v>
      </c>
      <c r="E42" s="130">
        <f>IF(E41="OUT OF BALANCE",+E9-E40,"")</f>
        <v>206955</v>
      </c>
    </row>
    <row r="43" spans="1:5" x14ac:dyDescent="0.3">
      <c r="A43" s="23"/>
      <c r="B43" s="4"/>
      <c r="C43" s="4"/>
      <c r="D43" s="4"/>
      <c r="E43" s="4"/>
    </row>
    <row r="44" spans="1:5" x14ac:dyDescent="0.3">
      <c r="A44" s="23"/>
      <c r="B44" s="4"/>
      <c r="C44" s="4"/>
      <c r="D44" s="4"/>
      <c r="E44" s="4"/>
    </row>
    <row r="45" spans="1:5" ht="9" customHeight="1" thickBot="1" x14ac:dyDescent="0.35">
      <c r="A45" s="4"/>
      <c r="B45" s="4"/>
      <c r="C45" s="4"/>
      <c r="D45" s="4"/>
      <c r="E45" s="4"/>
    </row>
    <row r="46" spans="1:5" ht="14.4" thickBot="1" x14ac:dyDescent="0.35">
      <c r="A46" s="1441" t="s">
        <v>1405</v>
      </c>
      <c r="B46" s="1442"/>
      <c r="C46" s="1442"/>
      <c r="D46" s="1442"/>
      <c r="E46" s="1443"/>
    </row>
    <row r="47" spans="1:5" ht="18" customHeight="1" thickBot="1" x14ac:dyDescent="0.35">
      <c r="A47" s="1441" t="s">
        <v>1406</v>
      </c>
      <c r="B47" s="1442"/>
      <c r="C47" s="1105"/>
      <c r="D47" s="1106"/>
      <c r="E47" s="1107"/>
    </row>
    <row r="48" spans="1:5" x14ac:dyDescent="0.3">
      <c r="A48" s="4"/>
      <c r="B48" s="4"/>
      <c r="C48" s="4"/>
      <c r="D48" s="4"/>
      <c r="E48" s="4"/>
    </row>
    <row r="49" spans="1:5" x14ac:dyDescent="0.3">
      <c r="A49" s="4"/>
      <c r="B49" s="4"/>
      <c r="C49" s="4"/>
      <c r="D49" s="4"/>
      <c r="E49" s="1108" t="s">
        <v>1407</v>
      </c>
    </row>
    <row r="50" spans="1:5" x14ac:dyDescent="0.3">
      <c r="A50" s="4"/>
      <c r="B50" s="4"/>
      <c r="C50" s="4"/>
      <c r="D50" s="4"/>
      <c r="E50" s="4"/>
    </row>
    <row r="51" spans="1:5" x14ac:dyDescent="0.3">
      <c r="A51" s="4"/>
      <c r="B51" s="4"/>
      <c r="C51" s="4"/>
      <c r="D51" s="4"/>
      <c r="E51" s="4"/>
    </row>
  </sheetData>
  <sheetProtection password="DBAD" sheet="1" objects="1" scenarios="1" selectLockedCells="1"/>
  <mergeCells count="34">
    <mergeCell ref="C35:D35"/>
    <mergeCell ref="C36:D36"/>
    <mergeCell ref="C17:D17"/>
    <mergeCell ref="C18:D18"/>
    <mergeCell ref="A47:B47"/>
    <mergeCell ref="C22:D22"/>
    <mergeCell ref="C37:D37"/>
    <mergeCell ref="A46:E46"/>
    <mergeCell ref="C33:D33"/>
    <mergeCell ref="C31:D31"/>
    <mergeCell ref="C32:D32"/>
    <mergeCell ref="C34:D34"/>
    <mergeCell ref="C27:D27"/>
    <mergeCell ref="C28:D28"/>
    <mergeCell ref="C29:D29"/>
    <mergeCell ref="C30:D30"/>
    <mergeCell ref="A1:J1"/>
    <mergeCell ref="A2:J2"/>
    <mergeCell ref="A3:J3"/>
    <mergeCell ref="A4:J4"/>
    <mergeCell ref="C12:D12"/>
    <mergeCell ref="C11:D11"/>
    <mergeCell ref="D6:E6"/>
    <mergeCell ref="C23:D23"/>
    <mergeCell ref="C24:D24"/>
    <mergeCell ref="C25:D25"/>
    <mergeCell ref="C26:D26"/>
    <mergeCell ref="C13:D13"/>
    <mergeCell ref="C14:D14"/>
    <mergeCell ref="C19:D19"/>
    <mergeCell ref="C20:D20"/>
    <mergeCell ref="C21:D21"/>
    <mergeCell ref="C15:D15"/>
    <mergeCell ref="C16:D16"/>
  </mergeCells>
  <phoneticPr fontId="3" type="noConversion"/>
  <conditionalFormatting sqref="C12:D37">
    <cfRule type="cellIs" dxfId="3" priority="3" stopIfTrue="1" operator="equal">
      <formula>"ERROR - OBJECT DOES NOT EXIST"</formula>
    </cfRule>
    <cfRule type="cellIs" dxfId="2" priority="4" stopIfTrue="1" operator="equal">
      <formula>"ERROR - USE FOUR (4) DIGITS IN OBJECT CODE"</formula>
    </cfRule>
  </conditionalFormatting>
  <conditionalFormatting sqref="C12:C37 D12:D13">
    <cfRule type="cellIs" dxfId="1" priority="1" stopIfTrue="1" operator="equal">
      <formula>"ERROR - USE FOUR (4) DIGITS IN OBJECT CODE"</formula>
    </cfRule>
    <cfRule type="cellIs" dxfId="0" priority="2" stopIfTrue="1" operator="equal">
      <formula>"ERROR - OBJECT DOES NOT EXIST"</formula>
    </cfRule>
  </conditionalFormatting>
  <printOptions horizontalCentered="1"/>
  <pageMargins left="0.75" right="0.75" top="0.75" bottom="0.75" header="0.5" footer="0.5"/>
  <pageSetup scale="85" orientation="portrait" r:id="rId1"/>
  <headerFooter alignWithMargins="0">
    <oddHeader>&amp;RMIS 3149</oddHeader>
    <oddFooter>&amp;L&amp;D -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7"/>
  <sheetViews>
    <sheetView view="pageBreakPreview" topLeftCell="A217" zoomScaleNormal="100" zoomScaleSheetLayoutView="100" workbookViewId="0">
      <selection activeCell="E225" sqref="E225"/>
    </sheetView>
  </sheetViews>
  <sheetFormatPr defaultColWidth="9.109375" defaultRowHeight="13.8" x14ac:dyDescent="0.3"/>
  <cols>
    <col min="1" max="1" width="13.33203125" style="1466" customWidth="1"/>
    <col min="2" max="2" width="1.5546875" style="1466" customWidth="1"/>
    <col min="3" max="3" width="14.33203125" style="1466" customWidth="1"/>
    <col min="4" max="4" width="1" style="1466" customWidth="1"/>
    <col min="5" max="5" width="40.5546875" style="1466" customWidth="1"/>
    <col min="6" max="16384" width="9.109375" style="1466"/>
  </cols>
  <sheetData>
    <row r="1" spans="1:5" ht="15.6" x14ac:dyDescent="0.3">
      <c r="A1" s="1465" t="s">
        <v>206</v>
      </c>
      <c r="B1" s="1465"/>
      <c r="C1" s="1465"/>
      <c r="D1" s="1465"/>
      <c r="E1" s="1465"/>
    </row>
    <row r="2" spans="1:5" ht="15.6" x14ac:dyDescent="0.3">
      <c r="A2" s="1465" t="s">
        <v>1419</v>
      </c>
      <c r="B2" s="1465"/>
      <c r="C2" s="1465"/>
      <c r="D2" s="1465"/>
      <c r="E2" s="1465"/>
    </row>
    <row r="3" spans="1:5" ht="15.6" x14ac:dyDescent="0.3">
      <c r="A3" s="1465" t="s">
        <v>1308</v>
      </c>
      <c r="B3" s="1465"/>
      <c r="C3" s="1465"/>
      <c r="D3" s="1465"/>
      <c r="E3" s="1465"/>
    </row>
    <row r="4" spans="1:5" ht="16.2" thickBot="1" x14ac:dyDescent="0.35">
      <c r="A4" s="1467" t="s">
        <v>531</v>
      </c>
      <c r="B4" s="1467"/>
      <c r="C4" s="1467"/>
      <c r="D4" s="1467"/>
      <c r="E4" s="1467"/>
    </row>
    <row r="6" spans="1:5" ht="31.2" x14ac:dyDescent="0.3">
      <c r="A6" s="1468" t="s">
        <v>1420</v>
      </c>
      <c r="B6" s="1469"/>
      <c r="C6" s="1470" t="s">
        <v>1421</v>
      </c>
      <c r="D6" s="1471"/>
      <c r="E6" s="1468" t="s">
        <v>1422</v>
      </c>
    </row>
    <row r="8" spans="1:5" x14ac:dyDescent="0.3">
      <c r="A8" s="1472">
        <v>4</v>
      </c>
      <c r="B8" s="1472"/>
      <c r="C8" s="1473" t="s">
        <v>534</v>
      </c>
      <c r="D8" s="1473"/>
      <c r="E8" s="1474" t="s">
        <v>537</v>
      </c>
    </row>
    <row r="9" spans="1:5" x14ac:dyDescent="0.3">
      <c r="A9" s="1472">
        <v>4</v>
      </c>
      <c r="B9" s="1472"/>
      <c r="C9" s="1473" t="s">
        <v>1423</v>
      </c>
      <c r="D9" s="1473"/>
      <c r="E9" s="1466" t="s">
        <v>1424</v>
      </c>
    </row>
    <row r="10" spans="1:5" x14ac:dyDescent="0.3">
      <c r="A10" s="1472"/>
      <c r="B10" s="1472"/>
      <c r="C10" s="1473" t="s">
        <v>536</v>
      </c>
      <c r="D10" s="1473"/>
      <c r="E10" s="1474" t="s">
        <v>537</v>
      </c>
    </row>
    <row r="11" spans="1:5" x14ac:dyDescent="0.3">
      <c r="A11" s="1472">
        <v>4</v>
      </c>
      <c r="B11" s="1472"/>
      <c r="C11" s="1473" t="s">
        <v>1417</v>
      </c>
      <c r="D11" s="1473"/>
      <c r="E11" s="1466" t="s">
        <v>1425</v>
      </c>
    </row>
    <row r="12" spans="1:5" x14ac:dyDescent="0.3">
      <c r="A12" s="1472">
        <v>4</v>
      </c>
      <c r="B12" s="1472"/>
      <c r="C12" s="1473" t="s">
        <v>1426</v>
      </c>
      <c r="D12" s="1473"/>
      <c r="E12" s="1466" t="s">
        <v>1427</v>
      </c>
    </row>
    <row r="13" spans="1:5" x14ac:dyDescent="0.3">
      <c r="A13" s="1472">
        <v>4</v>
      </c>
      <c r="B13" s="1472"/>
      <c r="C13" s="1473" t="s">
        <v>1428</v>
      </c>
      <c r="D13" s="1473"/>
      <c r="E13" s="1466" t="s">
        <v>1429</v>
      </c>
    </row>
    <row r="14" spans="1:5" x14ac:dyDescent="0.3">
      <c r="A14" s="1472">
        <v>4</v>
      </c>
      <c r="B14" s="1472"/>
      <c r="C14" s="1475" t="s">
        <v>1430</v>
      </c>
      <c r="D14" s="1473"/>
      <c r="E14" s="1466" t="s">
        <v>1431</v>
      </c>
    </row>
    <row r="15" spans="1:5" x14ac:dyDescent="0.3">
      <c r="A15" s="1472"/>
      <c r="B15" s="1472"/>
      <c r="C15" s="1473" t="s">
        <v>538</v>
      </c>
      <c r="D15" s="1473"/>
      <c r="E15" s="1474" t="s">
        <v>537</v>
      </c>
    </row>
    <row r="16" spans="1:5" x14ac:dyDescent="0.3">
      <c r="A16" s="1472">
        <v>4</v>
      </c>
      <c r="B16" s="1472"/>
      <c r="C16" s="1473" t="s">
        <v>1432</v>
      </c>
      <c r="D16" s="1473"/>
      <c r="E16" s="1466" t="s">
        <v>1433</v>
      </c>
    </row>
    <row r="17" spans="1:5" x14ac:dyDescent="0.3">
      <c r="A17" s="1472"/>
      <c r="B17" s="1472"/>
      <c r="C17" s="1473" t="s">
        <v>539</v>
      </c>
      <c r="D17" s="1473"/>
      <c r="E17" s="1474" t="s">
        <v>537</v>
      </c>
    </row>
    <row r="18" spans="1:5" x14ac:dyDescent="0.3">
      <c r="A18" s="1472"/>
      <c r="B18" s="1472"/>
      <c r="C18" s="1473" t="s">
        <v>540</v>
      </c>
      <c r="D18" s="1473"/>
      <c r="E18" s="1474" t="s">
        <v>537</v>
      </c>
    </row>
    <row r="19" spans="1:5" x14ac:dyDescent="0.3">
      <c r="A19" s="1472"/>
      <c r="B19" s="1472"/>
      <c r="C19" s="1473" t="s">
        <v>541</v>
      </c>
      <c r="D19" s="1473"/>
      <c r="E19" s="1474" t="s">
        <v>537</v>
      </c>
    </row>
    <row r="20" spans="1:5" x14ac:dyDescent="0.3">
      <c r="A20" s="1472">
        <v>4</v>
      </c>
      <c r="B20" s="1472"/>
      <c r="C20" s="1475" t="s">
        <v>1434</v>
      </c>
      <c r="D20" s="1473"/>
      <c r="E20" s="1466" t="s">
        <v>1435</v>
      </c>
    </row>
    <row r="21" spans="1:5" x14ac:dyDescent="0.3">
      <c r="A21" s="1472"/>
      <c r="B21" s="1472"/>
      <c r="C21" s="1473" t="s">
        <v>542</v>
      </c>
      <c r="D21" s="1473"/>
      <c r="E21" s="1474" t="s">
        <v>537</v>
      </c>
    </row>
    <row r="22" spans="1:5" x14ac:dyDescent="0.3">
      <c r="A22" s="1472"/>
      <c r="B22" s="1472"/>
      <c r="C22" s="1473" t="s">
        <v>543</v>
      </c>
      <c r="D22" s="1473"/>
      <c r="E22" s="1474" t="s">
        <v>537</v>
      </c>
    </row>
    <row r="23" spans="1:5" x14ac:dyDescent="0.3">
      <c r="A23" s="1472"/>
      <c r="B23" s="1472"/>
      <c r="C23" s="1473" t="s">
        <v>544</v>
      </c>
      <c r="D23" s="1473"/>
      <c r="E23" s="1474" t="s">
        <v>537</v>
      </c>
    </row>
    <row r="24" spans="1:5" x14ac:dyDescent="0.3">
      <c r="A24" s="1472"/>
      <c r="B24" s="1472"/>
      <c r="C24" s="1473" t="s">
        <v>545</v>
      </c>
      <c r="D24" s="1473"/>
      <c r="E24" s="1474" t="s">
        <v>537</v>
      </c>
    </row>
    <row r="25" spans="1:5" x14ac:dyDescent="0.3">
      <c r="A25" s="1472"/>
      <c r="B25" s="1472"/>
      <c r="C25" s="1473" t="s">
        <v>546</v>
      </c>
      <c r="D25" s="1473"/>
      <c r="E25" s="1474" t="s">
        <v>537</v>
      </c>
    </row>
    <row r="26" spans="1:5" x14ac:dyDescent="0.3">
      <c r="A26" s="1472">
        <v>4</v>
      </c>
      <c r="B26" s="1472"/>
      <c r="C26" s="1473" t="s">
        <v>1436</v>
      </c>
      <c r="D26" s="1473"/>
      <c r="E26" s="1466" t="s">
        <v>1840</v>
      </c>
    </row>
    <row r="27" spans="1:5" x14ac:dyDescent="0.3">
      <c r="A27" s="1472"/>
      <c r="B27" s="1472"/>
      <c r="C27" s="1473" t="s">
        <v>547</v>
      </c>
      <c r="D27" s="1473"/>
      <c r="E27" s="1474" t="s">
        <v>537</v>
      </c>
    </row>
    <row r="28" spans="1:5" x14ac:dyDescent="0.3">
      <c r="A28" s="1472"/>
      <c r="B28" s="1472"/>
      <c r="C28" s="1473" t="s">
        <v>548</v>
      </c>
      <c r="D28" s="1473"/>
      <c r="E28" s="1474" t="s">
        <v>537</v>
      </c>
    </row>
    <row r="29" spans="1:5" x14ac:dyDescent="0.3">
      <c r="A29" s="1472">
        <v>4</v>
      </c>
      <c r="B29" s="1472"/>
      <c r="C29" s="1473" t="s">
        <v>1437</v>
      </c>
      <c r="D29" s="1473"/>
      <c r="E29" s="1474" t="s">
        <v>537</v>
      </c>
    </row>
    <row r="30" spans="1:5" x14ac:dyDescent="0.3">
      <c r="A30" s="1472">
        <v>4</v>
      </c>
      <c r="B30" s="1472"/>
      <c r="C30" s="1473" t="s">
        <v>1438</v>
      </c>
      <c r="D30" s="1473"/>
      <c r="E30" s="1476" t="s">
        <v>511</v>
      </c>
    </row>
    <row r="31" spans="1:5" x14ac:dyDescent="0.3">
      <c r="A31" s="1472">
        <v>4</v>
      </c>
      <c r="B31" s="1472"/>
      <c r="C31" s="1473" t="s">
        <v>1439</v>
      </c>
      <c r="D31" s="1473"/>
      <c r="E31" s="1476" t="s">
        <v>512</v>
      </c>
    </row>
    <row r="32" spans="1:5" x14ac:dyDescent="0.3">
      <c r="A32" s="1472">
        <v>4</v>
      </c>
      <c r="B32" s="1472"/>
      <c r="C32" s="1473" t="s">
        <v>1440</v>
      </c>
      <c r="D32" s="1473"/>
      <c r="E32" s="1476" t="s">
        <v>513</v>
      </c>
    </row>
    <row r="33" spans="1:5" x14ac:dyDescent="0.3">
      <c r="A33" s="1472"/>
      <c r="B33" s="1472"/>
      <c r="C33" s="1473" t="s">
        <v>549</v>
      </c>
      <c r="D33" s="1473"/>
      <c r="E33" s="1474" t="s">
        <v>537</v>
      </c>
    </row>
    <row r="34" spans="1:5" x14ac:dyDescent="0.3">
      <c r="A34" s="1472"/>
      <c r="B34" s="1472"/>
      <c r="C34" s="1473" t="s">
        <v>550</v>
      </c>
      <c r="D34" s="1473"/>
      <c r="E34" s="1474" t="s">
        <v>537</v>
      </c>
    </row>
    <row r="35" spans="1:5" x14ac:dyDescent="0.3">
      <c r="A35" s="1472"/>
      <c r="B35" s="1472"/>
      <c r="C35" s="1473" t="s">
        <v>551</v>
      </c>
      <c r="D35" s="1473"/>
      <c r="E35" s="1474" t="s">
        <v>537</v>
      </c>
    </row>
    <row r="36" spans="1:5" x14ac:dyDescent="0.3">
      <c r="A36" s="1472"/>
      <c r="B36" s="1472"/>
      <c r="C36" s="1473" t="s">
        <v>552</v>
      </c>
      <c r="D36" s="1473"/>
      <c r="E36" s="1474" t="s">
        <v>537</v>
      </c>
    </row>
    <row r="37" spans="1:5" x14ac:dyDescent="0.3">
      <c r="A37" s="1472"/>
      <c r="B37" s="1472"/>
      <c r="C37" s="1473" t="s">
        <v>553</v>
      </c>
      <c r="D37" s="1473"/>
      <c r="E37" s="1474" t="s">
        <v>537</v>
      </c>
    </row>
    <row r="38" spans="1:5" x14ac:dyDescent="0.3">
      <c r="A38" s="1472"/>
      <c r="B38" s="1472"/>
      <c r="C38" s="1473" t="s">
        <v>554</v>
      </c>
      <c r="D38" s="1473"/>
      <c r="E38" s="1474" t="s">
        <v>537</v>
      </c>
    </row>
    <row r="39" spans="1:5" x14ac:dyDescent="0.3">
      <c r="A39" s="1472">
        <v>4</v>
      </c>
      <c r="B39" s="1472"/>
      <c r="C39" s="1473" t="s">
        <v>1441</v>
      </c>
      <c r="D39" s="1473"/>
      <c r="E39" s="1466" t="s">
        <v>205</v>
      </c>
    </row>
    <row r="40" spans="1:5" x14ac:dyDescent="0.3">
      <c r="A40" s="1472">
        <v>4</v>
      </c>
      <c r="B40" s="1472"/>
      <c r="C40" s="1475" t="s">
        <v>1442</v>
      </c>
      <c r="D40" s="1473"/>
      <c r="E40" s="1466" t="s">
        <v>1443</v>
      </c>
    </row>
    <row r="41" spans="1:5" x14ac:dyDescent="0.3">
      <c r="A41" s="1472">
        <v>4</v>
      </c>
      <c r="B41" s="1472"/>
      <c r="C41" s="1473" t="s">
        <v>250</v>
      </c>
      <c r="D41" s="1473"/>
      <c r="E41" s="1466" t="s">
        <v>251</v>
      </c>
    </row>
    <row r="42" spans="1:5" x14ac:dyDescent="0.3">
      <c r="A42" s="1472"/>
      <c r="B42" s="1472"/>
      <c r="C42" s="1475" t="s">
        <v>555</v>
      </c>
      <c r="D42" s="1473"/>
      <c r="E42" s="1474" t="s">
        <v>537</v>
      </c>
    </row>
    <row r="43" spans="1:5" x14ac:dyDescent="0.3">
      <c r="A43" s="1472"/>
      <c r="B43" s="1472"/>
      <c r="C43" s="1473" t="s">
        <v>556</v>
      </c>
      <c r="D43" s="1473"/>
      <c r="E43" s="1474" t="s">
        <v>537</v>
      </c>
    </row>
    <row r="44" spans="1:5" x14ac:dyDescent="0.3">
      <c r="A44" s="1472"/>
      <c r="B44" s="1472"/>
      <c r="C44" s="1475" t="s">
        <v>557</v>
      </c>
      <c r="D44" s="1473"/>
      <c r="E44" s="1474" t="s">
        <v>537</v>
      </c>
    </row>
    <row r="45" spans="1:5" x14ac:dyDescent="0.3">
      <c r="A45" s="1472"/>
      <c r="B45" s="1472"/>
      <c r="C45" s="1473" t="s">
        <v>558</v>
      </c>
      <c r="D45" s="1473"/>
      <c r="E45" s="1474" t="s">
        <v>537</v>
      </c>
    </row>
    <row r="46" spans="1:5" x14ac:dyDescent="0.3">
      <c r="A46" s="1472"/>
      <c r="B46" s="1472"/>
      <c r="C46" s="1475" t="s">
        <v>559</v>
      </c>
      <c r="D46" s="1473"/>
      <c r="E46" s="1474" t="s">
        <v>537</v>
      </c>
    </row>
    <row r="47" spans="1:5" x14ac:dyDescent="0.3">
      <c r="A47" s="1472"/>
      <c r="B47" s="1472"/>
      <c r="C47" s="1473" t="s">
        <v>560</v>
      </c>
      <c r="D47" s="1473"/>
      <c r="E47" s="1474" t="s">
        <v>537</v>
      </c>
    </row>
    <row r="48" spans="1:5" x14ac:dyDescent="0.3">
      <c r="A48" s="1472"/>
      <c r="B48" s="1472"/>
      <c r="C48" s="1475" t="s">
        <v>561</v>
      </c>
      <c r="D48" s="1473"/>
      <c r="E48" s="1474" t="s">
        <v>537</v>
      </c>
    </row>
    <row r="49" spans="1:5" x14ac:dyDescent="0.3">
      <c r="A49" s="1472"/>
      <c r="B49" s="1472"/>
      <c r="C49" s="1473" t="s">
        <v>562</v>
      </c>
      <c r="D49" s="1473"/>
      <c r="E49" s="1474" t="s">
        <v>537</v>
      </c>
    </row>
    <row r="50" spans="1:5" x14ac:dyDescent="0.3">
      <c r="A50" s="1472"/>
      <c r="B50" s="1472"/>
      <c r="C50" s="1475" t="s">
        <v>563</v>
      </c>
      <c r="D50" s="1473"/>
      <c r="E50" s="1474" t="s">
        <v>537</v>
      </c>
    </row>
    <row r="51" spans="1:5" x14ac:dyDescent="0.3">
      <c r="A51" s="1472"/>
      <c r="B51" s="1472"/>
      <c r="C51" s="1473" t="s">
        <v>564</v>
      </c>
      <c r="D51" s="1473"/>
      <c r="E51" s="1474" t="s">
        <v>537</v>
      </c>
    </row>
    <row r="52" spans="1:5" x14ac:dyDescent="0.3">
      <c r="A52" s="1472"/>
      <c r="B52" s="1472"/>
      <c r="C52" s="1475" t="s">
        <v>565</v>
      </c>
      <c r="D52" s="1473"/>
      <c r="E52" s="1474" t="s">
        <v>537</v>
      </c>
    </row>
    <row r="53" spans="1:5" x14ac:dyDescent="0.3">
      <c r="A53" s="1472"/>
      <c r="B53" s="1472"/>
      <c r="C53" s="1473" t="s">
        <v>566</v>
      </c>
      <c r="D53" s="1473"/>
      <c r="E53" s="1474" t="s">
        <v>537</v>
      </c>
    </row>
    <row r="54" spans="1:5" x14ac:dyDescent="0.3">
      <c r="A54" s="1472"/>
      <c r="B54" s="1472"/>
      <c r="C54" s="1475" t="s">
        <v>567</v>
      </c>
      <c r="D54" s="1473"/>
      <c r="E54" s="1474" t="s">
        <v>537</v>
      </c>
    </row>
    <row r="55" spans="1:5" x14ac:dyDescent="0.3">
      <c r="A55" s="1472"/>
      <c r="B55" s="1472"/>
      <c r="C55" s="1473" t="s">
        <v>568</v>
      </c>
      <c r="D55" s="1473"/>
      <c r="E55" s="1474" t="s">
        <v>537</v>
      </c>
    </row>
    <row r="56" spans="1:5" x14ac:dyDescent="0.3">
      <c r="A56" s="1472"/>
      <c r="B56" s="1472"/>
      <c r="C56" s="1475" t="s">
        <v>569</v>
      </c>
      <c r="D56" s="1473"/>
      <c r="E56" s="1474" t="s">
        <v>537</v>
      </c>
    </row>
    <row r="57" spans="1:5" x14ac:dyDescent="0.3">
      <c r="A57" s="1472"/>
      <c r="B57" s="1472"/>
      <c r="C57" s="1473" t="s">
        <v>570</v>
      </c>
      <c r="D57" s="1473"/>
      <c r="E57" s="1474" t="s">
        <v>537</v>
      </c>
    </row>
    <row r="58" spans="1:5" x14ac:dyDescent="0.3">
      <c r="A58" s="1472"/>
      <c r="B58" s="1472"/>
      <c r="C58" s="1475" t="s">
        <v>571</v>
      </c>
      <c r="D58" s="1473"/>
      <c r="E58" s="1474" t="s">
        <v>537</v>
      </c>
    </row>
    <row r="59" spans="1:5" x14ac:dyDescent="0.3">
      <c r="A59" s="1472"/>
      <c r="B59" s="1472"/>
      <c r="C59" s="1473" t="s">
        <v>572</v>
      </c>
      <c r="D59" s="1473"/>
      <c r="E59" s="1474" t="s">
        <v>537</v>
      </c>
    </row>
    <row r="60" spans="1:5" x14ac:dyDescent="0.3">
      <c r="A60" s="1472"/>
      <c r="B60" s="1472"/>
      <c r="C60" s="1475" t="s">
        <v>573</v>
      </c>
      <c r="D60" s="1473"/>
      <c r="E60" s="1474" t="s">
        <v>537</v>
      </c>
    </row>
    <row r="61" spans="1:5" x14ac:dyDescent="0.3">
      <c r="A61" s="1472"/>
      <c r="B61" s="1472"/>
      <c r="C61" s="1473" t="s">
        <v>574</v>
      </c>
      <c r="D61" s="1473"/>
      <c r="E61" s="1474" t="s">
        <v>537</v>
      </c>
    </row>
    <row r="62" spans="1:5" x14ac:dyDescent="0.3">
      <c r="A62" s="1472"/>
      <c r="B62" s="1472"/>
      <c r="C62" s="1475" t="s">
        <v>575</v>
      </c>
      <c r="D62" s="1473"/>
      <c r="E62" s="1474" t="s">
        <v>537</v>
      </c>
    </row>
    <row r="63" spans="1:5" x14ac:dyDescent="0.3">
      <c r="A63" s="1472"/>
      <c r="B63" s="1472"/>
      <c r="C63" s="1473" t="s">
        <v>576</v>
      </c>
      <c r="D63" s="1473"/>
      <c r="E63" s="1474" t="s">
        <v>537</v>
      </c>
    </row>
    <row r="64" spans="1:5" x14ac:dyDescent="0.3">
      <c r="A64" s="1472"/>
      <c r="B64" s="1472"/>
      <c r="C64" s="1475" t="s">
        <v>577</v>
      </c>
      <c r="D64" s="1473"/>
      <c r="E64" s="1474" t="s">
        <v>537</v>
      </c>
    </row>
    <row r="65" spans="1:5" x14ac:dyDescent="0.3">
      <c r="A65" s="1472"/>
      <c r="B65" s="1472"/>
      <c r="C65" s="1473" t="s">
        <v>578</v>
      </c>
      <c r="D65" s="1473"/>
      <c r="E65" s="1474" t="s">
        <v>537</v>
      </c>
    </row>
    <row r="66" spans="1:5" x14ac:dyDescent="0.3">
      <c r="A66" s="1472"/>
      <c r="B66" s="1472"/>
      <c r="C66" s="1475" t="s">
        <v>579</v>
      </c>
      <c r="D66" s="1473"/>
      <c r="E66" s="1474" t="s">
        <v>537</v>
      </c>
    </row>
    <row r="67" spans="1:5" x14ac:dyDescent="0.3">
      <c r="A67" s="1472"/>
      <c r="B67" s="1472"/>
      <c r="C67" s="1473" t="s">
        <v>580</v>
      </c>
      <c r="D67" s="1473"/>
      <c r="E67" s="1474" t="s">
        <v>537</v>
      </c>
    </row>
    <row r="68" spans="1:5" x14ac:dyDescent="0.3">
      <c r="A68" s="1472"/>
      <c r="B68" s="1472"/>
      <c r="C68" s="1475" t="s">
        <v>581</v>
      </c>
      <c r="D68" s="1473"/>
      <c r="E68" s="1474" t="s">
        <v>537</v>
      </c>
    </row>
    <row r="69" spans="1:5" x14ac:dyDescent="0.3">
      <c r="A69" s="1472"/>
      <c r="B69" s="1472"/>
      <c r="C69" s="1473" t="s">
        <v>582</v>
      </c>
      <c r="D69" s="1473"/>
      <c r="E69" s="1474" t="s">
        <v>537</v>
      </c>
    </row>
    <row r="70" spans="1:5" x14ac:dyDescent="0.3">
      <c r="A70" s="1472"/>
      <c r="B70" s="1472"/>
      <c r="C70" s="1475" t="s">
        <v>583</v>
      </c>
      <c r="D70" s="1473"/>
      <c r="E70" s="1474" t="s">
        <v>537</v>
      </c>
    </row>
    <row r="71" spans="1:5" x14ac:dyDescent="0.3">
      <c r="A71" s="1472"/>
      <c r="B71" s="1472"/>
      <c r="C71" s="1473" t="s">
        <v>584</v>
      </c>
      <c r="D71" s="1473"/>
      <c r="E71" s="1474" t="s">
        <v>537</v>
      </c>
    </row>
    <row r="72" spans="1:5" x14ac:dyDescent="0.3">
      <c r="A72" s="1472"/>
      <c r="B72" s="1472"/>
      <c r="C72" s="1475" t="s">
        <v>585</v>
      </c>
      <c r="D72" s="1473"/>
      <c r="E72" s="1474" t="s">
        <v>537</v>
      </c>
    </row>
    <row r="73" spans="1:5" x14ac:dyDescent="0.3">
      <c r="A73" s="1472"/>
      <c r="B73" s="1472"/>
      <c r="C73" s="1473" t="s">
        <v>586</v>
      </c>
      <c r="D73" s="1473"/>
      <c r="E73" s="1474" t="s">
        <v>537</v>
      </c>
    </row>
    <row r="74" spans="1:5" x14ac:dyDescent="0.3">
      <c r="A74" s="1472"/>
      <c r="B74" s="1472"/>
      <c r="C74" s="1475" t="s">
        <v>587</v>
      </c>
      <c r="D74" s="1473"/>
      <c r="E74" s="1474" t="s">
        <v>537</v>
      </c>
    </row>
    <row r="75" spans="1:5" x14ac:dyDescent="0.3">
      <c r="A75" s="1472"/>
      <c r="B75" s="1472"/>
      <c r="C75" s="1473" t="s">
        <v>588</v>
      </c>
      <c r="D75" s="1473"/>
      <c r="E75" s="1474" t="s">
        <v>537</v>
      </c>
    </row>
    <row r="76" spans="1:5" x14ac:dyDescent="0.3">
      <c r="A76" s="1472"/>
      <c r="B76" s="1472"/>
      <c r="C76" s="1475" t="s">
        <v>589</v>
      </c>
      <c r="D76" s="1473"/>
      <c r="E76" s="1474" t="s">
        <v>537</v>
      </c>
    </row>
    <row r="77" spans="1:5" x14ac:dyDescent="0.3">
      <c r="A77" s="1472"/>
      <c r="B77" s="1472"/>
      <c r="C77" s="1473" t="s">
        <v>590</v>
      </c>
      <c r="D77" s="1473"/>
      <c r="E77" s="1474" t="s">
        <v>537</v>
      </c>
    </row>
    <row r="78" spans="1:5" x14ac:dyDescent="0.3">
      <c r="A78" s="1472"/>
      <c r="B78" s="1472"/>
      <c r="C78" s="1475" t="s">
        <v>591</v>
      </c>
      <c r="D78" s="1473"/>
      <c r="E78" s="1474" t="s">
        <v>537</v>
      </c>
    </row>
    <row r="79" spans="1:5" x14ac:dyDescent="0.3">
      <c r="A79" s="1472"/>
      <c r="B79" s="1472"/>
      <c r="C79" s="1473" t="s">
        <v>592</v>
      </c>
      <c r="D79" s="1473"/>
      <c r="E79" s="1474" t="s">
        <v>537</v>
      </c>
    </row>
    <row r="80" spans="1:5" x14ac:dyDescent="0.3">
      <c r="A80" s="1472"/>
      <c r="B80" s="1472"/>
      <c r="C80" s="1475" t="s">
        <v>593</v>
      </c>
      <c r="D80" s="1473"/>
      <c r="E80" s="1474" t="s">
        <v>537</v>
      </c>
    </row>
    <row r="81" spans="1:5" x14ac:dyDescent="0.3">
      <c r="A81" s="1472"/>
      <c r="B81" s="1472"/>
      <c r="C81" s="1473" t="s">
        <v>594</v>
      </c>
      <c r="D81" s="1473"/>
      <c r="E81" s="1474" t="s">
        <v>537</v>
      </c>
    </row>
    <row r="82" spans="1:5" x14ac:dyDescent="0.3">
      <c r="A82" s="1472"/>
      <c r="B82" s="1472"/>
      <c r="C82" s="1475" t="s">
        <v>595</v>
      </c>
      <c r="D82" s="1473"/>
      <c r="E82" s="1474" t="s">
        <v>537</v>
      </c>
    </row>
    <row r="83" spans="1:5" x14ac:dyDescent="0.3">
      <c r="A83" s="1472"/>
      <c r="B83" s="1472"/>
      <c r="C83" s="1473" t="s">
        <v>596</v>
      </c>
      <c r="D83" s="1473"/>
      <c r="E83" s="1474" t="s">
        <v>537</v>
      </c>
    </row>
    <row r="84" spans="1:5" x14ac:dyDescent="0.3">
      <c r="A84" s="1472"/>
      <c r="B84" s="1472"/>
      <c r="C84" s="1475" t="s">
        <v>597</v>
      </c>
      <c r="D84" s="1473"/>
      <c r="E84" s="1474" t="s">
        <v>537</v>
      </c>
    </row>
    <row r="85" spans="1:5" x14ac:dyDescent="0.3">
      <c r="A85" s="1472"/>
      <c r="B85" s="1472"/>
      <c r="C85" s="1473" t="s">
        <v>598</v>
      </c>
      <c r="D85" s="1473"/>
      <c r="E85" s="1474" t="s">
        <v>537</v>
      </c>
    </row>
    <row r="86" spans="1:5" x14ac:dyDescent="0.3">
      <c r="A86" s="1472"/>
      <c r="B86" s="1472"/>
      <c r="C86" s="1475" t="s">
        <v>599</v>
      </c>
      <c r="D86" s="1473"/>
      <c r="E86" s="1474" t="s">
        <v>537</v>
      </c>
    </row>
    <row r="87" spans="1:5" x14ac:dyDescent="0.3">
      <c r="A87" s="1472"/>
      <c r="B87" s="1472"/>
      <c r="C87" s="1473" t="s">
        <v>600</v>
      </c>
      <c r="D87" s="1473"/>
      <c r="E87" s="1474" t="s">
        <v>537</v>
      </c>
    </row>
    <row r="88" spans="1:5" x14ac:dyDescent="0.3">
      <c r="A88" s="1472"/>
      <c r="B88" s="1472"/>
      <c r="C88" s="1475" t="s">
        <v>601</v>
      </c>
      <c r="D88" s="1473"/>
      <c r="E88" s="1474" t="s">
        <v>537</v>
      </c>
    </row>
    <row r="89" spans="1:5" x14ac:dyDescent="0.3">
      <c r="A89" s="1472"/>
      <c r="B89" s="1472"/>
      <c r="C89" s="1473" t="s">
        <v>602</v>
      </c>
      <c r="D89" s="1473"/>
      <c r="E89" s="1474" t="s">
        <v>537</v>
      </c>
    </row>
    <row r="90" spans="1:5" x14ac:dyDescent="0.3">
      <c r="A90" s="1472"/>
      <c r="B90" s="1472"/>
      <c r="C90" s="1475" t="s">
        <v>603</v>
      </c>
      <c r="D90" s="1473"/>
      <c r="E90" s="1474" t="s">
        <v>537</v>
      </c>
    </row>
    <row r="91" spans="1:5" x14ac:dyDescent="0.3">
      <c r="A91" s="1472"/>
      <c r="B91" s="1472"/>
      <c r="C91" s="1473" t="s">
        <v>604</v>
      </c>
      <c r="D91" s="1473"/>
      <c r="E91" s="1474" t="s">
        <v>537</v>
      </c>
    </row>
    <row r="92" spans="1:5" x14ac:dyDescent="0.3">
      <c r="A92" s="1472"/>
      <c r="B92" s="1472"/>
      <c r="C92" s="1475" t="s">
        <v>605</v>
      </c>
      <c r="D92" s="1473"/>
      <c r="E92" s="1474" t="s">
        <v>537</v>
      </c>
    </row>
    <row r="93" spans="1:5" x14ac:dyDescent="0.3">
      <c r="A93" s="1472"/>
      <c r="B93" s="1472"/>
      <c r="C93" s="1473" t="s">
        <v>606</v>
      </c>
      <c r="D93" s="1473"/>
      <c r="E93" s="1474" t="s">
        <v>537</v>
      </c>
    </row>
    <row r="94" spans="1:5" x14ac:dyDescent="0.3">
      <c r="A94" s="1472"/>
      <c r="B94" s="1472"/>
      <c r="C94" s="1475" t="s">
        <v>607</v>
      </c>
      <c r="D94" s="1473"/>
      <c r="E94" s="1474" t="s">
        <v>537</v>
      </c>
    </row>
    <row r="95" spans="1:5" x14ac:dyDescent="0.3">
      <c r="A95" s="1472"/>
      <c r="B95" s="1472"/>
      <c r="C95" s="1473" t="s">
        <v>608</v>
      </c>
      <c r="D95" s="1473"/>
      <c r="E95" s="1474" t="s">
        <v>537</v>
      </c>
    </row>
    <row r="96" spans="1:5" x14ac:dyDescent="0.3">
      <c r="A96" s="1472"/>
      <c r="B96" s="1472"/>
      <c r="C96" s="1475" t="s">
        <v>609</v>
      </c>
      <c r="D96" s="1473"/>
      <c r="E96" s="1474" t="s">
        <v>537</v>
      </c>
    </row>
    <row r="97" spans="1:5" x14ac:dyDescent="0.3">
      <c r="A97" s="1472"/>
      <c r="B97" s="1472"/>
      <c r="C97" s="1473" t="s">
        <v>610</v>
      </c>
      <c r="D97" s="1473"/>
      <c r="E97" s="1474" t="s">
        <v>537</v>
      </c>
    </row>
    <row r="98" spans="1:5" x14ac:dyDescent="0.3">
      <c r="A98" s="1472"/>
      <c r="B98" s="1472"/>
      <c r="C98" s="1475" t="s">
        <v>611</v>
      </c>
      <c r="D98" s="1473"/>
      <c r="E98" s="1474" t="s">
        <v>537</v>
      </c>
    </row>
    <row r="99" spans="1:5" x14ac:dyDescent="0.3">
      <c r="A99" s="1472"/>
      <c r="B99" s="1472"/>
      <c r="C99" s="1473" t="s">
        <v>612</v>
      </c>
      <c r="D99" s="1473"/>
      <c r="E99" s="1474" t="s">
        <v>537</v>
      </c>
    </row>
    <row r="100" spans="1:5" x14ac:dyDescent="0.3">
      <c r="A100" s="1472"/>
      <c r="B100" s="1472"/>
      <c r="C100" s="1475" t="s">
        <v>613</v>
      </c>
      <c r="D100" s="1473"/>
      <c r="E100" s="1474" t="s">
        <v>537</v>
      </c>
    </row>
    <row r="101" spans="1:5" x14ac:dyDescent="0.3">
      <c r="A101" s="1472"/>
      <c r="B101" s="1472"/>
      <c r="C101" s="1473" t="s">
        <v>614</v>
      </c>
      <c r="D101" s="1473"/>
      <c r="E101" s="1474" t="s">
        <v>537</v>
      </c>
    </row>
    <row r="102" spans="1:5" x14ac:dyDescent="0.3">
      <c r="A102" s="1472"/>
      <c r="B102" s="1472"/>
      <c r="C102" s="1475" t="s">
        <v>615</v>
      </c>
      <c r="D102" s="1473"/>
      <c r="E102" s="1474" t="s">
        <v>537</v>
      </c>
    </row>
    <row r="103" spans="1:5" x14ac:dyDescent="0.3">
      <c r="A103" s="1472"/>
      <c r="B103" s="1472"/>
      <c r="C103" s="1473" t="s">
        <v>616</v>
      </c>
      <c r="D103" s="1473"/>
      <c r="E103" s="1474" t="s">
        <v>537</v>
      </c>
    </row>
    <row r="104" spans="1:5" x14ac:dyDescent="0.3">
      <c r="A104" s="1472"/>
      <c r="B104" s="1472"/>
      <c r="C104" s="1475" t="s">
        <v>617</v>
      </c>
      <c r="D104" s="1473"/>
      <c r="E104" s="1474" t="s">
        <v>537</v>
      </c>
    </row>
    <row r="105" spans="1:5" x14ac:dyDescent="0.3">
      <c r="A105" s="1472"/>
      <c r="B105" s="1472"/>
      <c r="C105" s="1473" t="s">
        <v>618</v>
      </c>
      <c r="D105" s="1473"/>
      <c r="E105" s="1474" t="s">
        <v>537</v>
      </c>
    </row>
    <row r="106" spans="1:5" x14ac:dyDescent="0.3">
      <c r="A106" s="1472"/>
      <c r="B106" s="1472"/>
      <c r="C106" s="1475" t="s">
        <v>619</v>
      </c>
      <c r="D106" s="1473"/>
      <c r="E106" s="1474" t="s">
        <v>537</v>
      </c>
    </row>
    <row r="107" spans="1:5" x14ac:dyDescent="0.3">
      <c r="A107" s="1472"/>
      <c r="B107" s="1472"/>
      <c r="C107" s="1473" t="s">
        <v>620</v>
      </c>
      <c r="D107" s="1473"/>
      <c r="E107" s="1474" t="s">
        <v>537</v>
      </c>
    </row>
    <row r="108" spans="1:5" x14ac:dyDescent="0.3">
      <c r="A108" s="1472"/>
      <c r="B108" s="1472"/>
      <c r="C108" s="1475" t="s">
        <v>621</v>
      </c>
      <c r="D108" s="1473"/>
      <c r="E108" s="1474" t="s">
        <v>537</v>
      </c>
    </row>
    <row r="109" spans="1:5" x14ac:dyDescent="0.3">
      <c r="A109" s="1472">
        <v>4</v>
      </c>
      <c r="B109" s="1472"/>
      <c r="C109" s="1473" t="s">
        <v>1444</v>
      </c>
      <c r="D109" s="1473"/>
      <c r="E109" s="1466" t="s">
        <v>1841</v>
      </c>
    </row>
    <row r="110" spans="1:5" x14ac:dyDescent="0.3">
      <c r="A110" s="1472"/>
      <c r="B110" s="1472"/>
      <c r="C110" s="1475" t="s">
        <v>622</v>
      </c>
      <c r="D110" s="1473"/>
      <c r="E110" s="1474" t="s">
        <v>537</v>
      </c>
    </row>
    <row r="111" spans="1:5" x14ac:dyDescent="0.3">
      <c r="A111" s="1472"/>
      <c r="B111" s="1472"/>
      <c r="C111" s="1473" t="s">
        <v>623</v>
      </c>
      <c r="D111" s="1473"/>
      <c r="E111" s="1474" t="s">
        <v>537</v>
      </c>
    </row>
    <row r="112" spans="1:5" x14ac:dyDescent="0.3">
      <c r="A112" s="1472"/>
      <c r="B112" s="1472"/>
      <c r="C112" s="1475" t="s">
        <v>624</v>
      </c>
      <c r="D112" s="1473"/>
      <c r="E112" s="1474" t="s">
        <v>537</v>
      </c>
    </row>
    <row r="113" spans="1:5" x14ac:dyDescent="0.3">
      <c r="A113" s="1472"/>
      <c r="B113" s="1472"/>
      <c r="C113" s="1473" t="s">
        <v>625</v>
      </c>
      <c r="D113" s="1473"/>
      <c r="E113" s="1474" t="s">
        <v>537</v>
      </c>
    </row>
    <row r="114" spans="1:5" x14ac:dyDescent="0.3">
      <c r="A114" s="1472"/>
      <c r="B114" s="1472"/>
      <c r="C114" s="1475" t="s">
        <v>626</v>
      </c>
      <c r="D114" s="1473"/>
      <c r="E114" s="1474" t="s">
        <v>537</v>
      </c>
    </row>
    <row r="115" spans="1:5" x14ac:dyDescent="0.3">
      <c r="A115" s="1472"/>
      <c r="B115" s="1472"/>
      <c r="C115" s="1473" t="s">
        <v>627</v>
      </c>
      <c r="D115" s="1473"/>
      <c r="E115" s="1474" t="s">
        <v>537</v>
      </c>
    </row>
    <row r="116" spans="1:5" x14ac:dyDescent="0.3">
      <c r="A116" s="1472"/>
      <c r="B116" s="1472"/>
      <c r="C116" s="1475" t="s">
        <v>628</v>
      </c>
      <c r="D116" s="1473"/>
      <c r="E116" s="1474" t="s">
        <v>537</v>
      </c>
    </row>
    <row r="117" spans="1:5" x14ac:dyDescent="0.3">
      <c r="A117" s="1472"/>
      <c r="B117" s="1472"/>
      <c r="C117" s="1473" t="s">
        <v>629</v>
      </c>
      <c r="D117" s="1473"/>
      <c r="E117" s="1474" t="s">
        <v>537</v>
      </c>
    </row>
    <row r="118" spans="1:5" x14ac:dyDescent="0.3">
      <c r="A118" s="1472"/>
      <c r="B118" s="1472"/>
      <c r="C118" s="1475" t="s">
        <v>630</v>
      </c>
      <c r="D118" s="1473"/>
      <c r="E118" s="1474" t="s">
        <v>537</v>
      </c>
    </row>
    <row r="119" spans="1:5" x14ac:dyDescent="0.3">
      <c r="A119" s="1472">
        <v>4</v>
      </c>
      <c r="B119" s="1472"/>
      <c r="C119" s="1473" t="s">
        <v>1445</v>
      </c>
      <c r="D119" s="1473"/>
      <c r="E119" s="1466" t="s">
        <v>1446</v>
      </c>
    </row>
    <row r="120" spans="1:5" x14ac:dyDescent="0.3">
      <c r="A120" s="1472"/>
      <c r="B120" s="1472"/>
      <c r="C120" s="1475" t="s">
        <v>631</v>
      </c>
      <c r="D120" s="1473"/>
      <c r="E120" s="1474" t="s">
        <v>537</v>
      </c>
    </row>
    <row r="121" spans="1:5" x14ac:dyDescent="0.3">
      <c r="A121" s="1472"/>
      <c r="B121" s="1472"/>
      <c r="C121" s="1473" t="s">
        <v>632</v>
      </c>
      <c r="D121" s="1473"/>
      <c r="E121" s="1474" t="s">
        <v>537</v>
      </c>
    </row>
    <row r="122" spans="1:5" x14ac:dyDescent="0.3">
      <c r="A122" s="1472"/>
      <c r="B122" s="1472"/>
      <c r="C122" s="1475" t="s">
        <v>633</v>
      </c>
      <c r="D122" s="1473"/>
      <c r="E122" s="1474" t="s">
        <v>537</v>
      </c>
    </row>
    <row r="123" spans="1:5" x14ac:dyDescent="0.3">
      <c r="A123" s="1472"/>
      <c r="B123" s="1472"/>
      <c r="C123" s="1473" t="s">
        <v>634</v>
      </c>
      <c r="D123" s="1473"/>
      <c r="E123" s="1474" t="s">
        <v>537</v>
      </c>
    </row>
    <row r="124" spans="1:5" x14ac:dyDescent="0.3">
      <c r="A124" s="1472"/>
      <c r="B124" s="1472"/>
      <c r="C124" s="1475" t="s">
        <v>635</v>
      </c>
      <c r="D124" s="1473"/>
      <c r="E124" s="1474" t="s">
        <v>537</v>
      </c>
    </row>
    <row r="125" spans="1:5" x14ac:dyDescent="0.3">
      <c r="A125" s="1472"/>
      <c r="B125" s="1472"/>
      <c r="C125" s="1473" t="s">
        <v>636</v>
      </c>
      <c r="D125" s="1473"/>
      <c r="E125" s="1474" t="s">
        <v>537</v>
      </c>
    </row>
    <row r="126" spans="1:5" x14ac:dyDescent="0.3">
      <c r="A126" s="1472"/>
      <c r="B126" s="1472"/>
      <c r="C126" s="1475" t="s">
        <v>637</v>
      </c>
      <c r="D126" s="1473"/>
      <c r="E126" s="1474" t="s">
        <v>537</v>
      </c>
    </row>
    <row r="127" spans="1:5" x14ac:dyDescent="0.3">
      <c r="A127" s="1472"/>
      <c r="B127" s="1472"/>
      <c r="C127" s="1473" t="s">
        <v>638</v>
      </c>
      <c r="D127" s="1473"/>
      <c r="E127" s="1474" t="s">
        <v>537</v>
      </c>
    </row>
    <row r="128" spans="1:5" x14ac:dyDescent="0.3">
      <c r="A128" s="1472"/>
      <c r="B128" s="1472"/>
      <c r="C128" s="1475" t="s">
        <v>639</v>
      </c>
      <c r="D128" s="1473"/>
      <c r="E128" s="1474" t="s">
        <v>537</v>
      </c>
    </row>
    <row r="129" spans="1:5" x14ac:dyDescent="0.3">
      <c r="A129" s="1472">
        <v>4</v>
      </c>
      <c r="B129" s="1472"/>
      <c r="C129" s="1473" t="s">
        <v>1418</v>
      </c>
      <c r="D129" s="1473"/>
      <c r="E129" s="1466" t="s">
        <v>1447</v>
      </c>
    </row>
    <row r="130" spans="1:5" x14ac:dyDescent="0.3">
      <c r="A130" s="1472"/>
      <c r="B130" s="1472"/>
      <c r="C130" s="1475" t="s">
        <v>640</v>
      </c>
      <c r="D130" s="1473"/>
      <c r="E130" s="1474" t="s">
        <v>537</v>
      </c>
    </row>
    <row r="131" spans="1:5" x14ac:dyDescent="0.3">
      <c r="A131" s="1472"/>
      <c r="B131" s="1472"/>
      <c r="C131" s="1473" t="s">
        <v>641</v>
      </c>
      <c r="D131" s="1473"/>
      <c r="E131" s="1474" t="s">
        <v>537</v>
      </c>
    </row>
    <row r="132" spans="1:5" x14ac:dyDescent="0.3">
      <c r="A132" s="1472"/>
      <c r="B132" s="1472"/>
      <c r="C132" s="1475" t="s">
        <v>642</v>
      </c>
      <c r="D132" s="1473"/>
      <c r="E132" s="1474" t="s">
        <v>537</v>
      </c>
    </row>
    <row r="133" spans="1:5" x14ac:dyDescent="0.3">
      <c r="A133" s="1472"/>
      <c r="B133" s="1472"/>
      <c r="C133" s="1473" t="s">
        <v>643</v>
      </c>
      <c r="D133" s="1473"/>
      <c r="E133" s="1474" t="s">
        <v>537</v>
      </c>
    </row>
    <row r="134" spans="1:5" x14ac:dyDescent="0.3">
      <c r="A134" s="1472"/>
      <c r="B134" s="1472"/>
      <c r="C134" s="1475" t="s">
        <v>644</v>
      </c>
      <c r="D134" s="1473"/>
      <c r="E134" s="1474" t="s">
        <v>537</v>
      </c>
    </row>
    <row r="135" spans="1:5" x14ac:dyDescent="0.3">
      <c r="A135" s="1472"/>
      <c r="B135" s="1472"/>
      <c r="C135" s="1473" t="s">
        <v>645</v>
      </c>
      <c r="D135" s="1473"/>
      <c r="E135" s="1474" t="s">
        <v>537</v>
      </c>
    </row>
    <row r="136" spans="1:5" x14ac:dyDescent="0.3">
      <c r="A136" s="1472"/>
      <c r="B136" s="1472"/>
      <c r="C136" s="1475" t="s">
        <v>646</v>
      </c>
      <c r="D136" s="1473"/>
      <c r="E136" s="1474" t="s">
        <v>537</v>
      </c>
    </row>
    <row r="137" spans="1:5" x14ac:dyDescent="0.3">
      <c r="A137" s="1472"/>
      <c r="B137" s="1472"/>
      <c r="C137" s="1473" t="s">
        <v>647</v>
      </c>
      <c r="D137" s="1473"/>
      <c r="E137" s="1474" t="s">
        <v>537</v>
      </c>
    </row>
    <row r="138" spans="1:5" x14ac:dyDescent="0.3">
      <c r="A138" s="1472"/>
      <c r="B138" s="1472"/>
      <c r="C138" s="1475" t="s">
        <v>648</v>
      </c>
      <c r="D138" s="1473"/>
      <c r="E138" s="1474" t="s">
        <v>537</v>
      </c>
    </row>
    <row r="139" spans="1:5" x14ac:dyDescent="0.3">
      <c r="A139" s="1472">
        <v>4</v>
      </c>
      <c r="B139" s="1472"/>
      <c r="C139" s="1475" t="s">
        <v>1448</v>
      </c>
      <c r="D139" s="1473"/>
      <c r="E139" s="1474" t="s">
        <v>537</v>
      </c>
    </row>
    <row r="140" spans="1:5" x14ac:dyDescent="0.3">
      <c r="A140" s="1472">
        <v>4</v>
      </c>
      <c r="B140" s="1472"/>
      <c r="C140" s="1473" t="s">
        <v>1449</v>
      </c>
      <c r="D140" s="1473"/>
      <c r="E140" s="1466" t="s">
        <v>1458</v>
      </c>
    </row>
    <row r="141" spans="1:5" x14ac:dyDescent="0.3">
      <c r="A141" s="1472">
        <v>4</v>
      </c>
      <c r="B141" s="1472"/>
      <c r="C141" s="1473" t="s">
        <v>1459</v>
      </c>
      <c r="D141" s="1473"/>
      <c r="E141" s="1466" t="s">
        <v>1460</v>
      </c>
    </row>
    <row r="142" spans="1:5" x14ac:dyDescent="0.3">
      <c r="A142" s="1472">
        <v>4</v>
      </c>
      <c r="B142" s="1472"/>
      <c r="C142" s="1473" t="s">
        <v>1461</v>
      </c>
      <c r="D142" s="1473"/>
      <c r="E142" s="1466" t="s">
        <v>1462</v>
      </c>
    </row>
    <row r="143" spans="1:5" x14ac:dyDescent="0.3">
      <c r="A143" s="1472">
        <v>4</v>
      </c>
      <c r="B143" s="1472"/>
      <c r="C143" s="1473" t="s">
        <v>1463</v>
      </c>
      <c r="D143" s="1473"/>
      <c r="E143" s="1466" t="s">
        <v>1464</v>
      </c>
    </row>
    <row r="144" spans="1:5" x14ac:dyDescent="0.3">
      <c r="A144" s="1472"/>
      <c r="B144" s="1472"/>
      <c r="C144" s="1473" t="s">
        <v>649</v>
      </c>
      <c r="D144" s="1473"/>
      <c r="E144" s="1474" t="s">
        <v>537</v>
      </c>
    </row>
    <row r="145" spans="1:5" x14ac:dyDescent="0.3">
      <c r="A145" s="1472"/>
      <c r="B145" s="1472"/>
      <c r="C145" s="1473" t="s">
        <v>650</v>
      </c>
      <c r="D145" s="1473"/>
      <c r="E145" s="1474" t="s">
        <v>537</v>
      </c>
    </row>
    <row r="146" spans="1:5" x14ac:dyDescent="0.3">
      <c r="A146" s="1472"/>
      <c r="B146" s="1472"/>
      <c r="C146" s="1473" t="s">
        <v>651</v>
      </c>
      <c r="D146" s="1473"/>
      <c r="E146" s="1474" t="s">
        <v>537</v>
      </c>
    </row>
    <row r="147" spans="1:5" x14ac:dyDescent="0.3">
      <c r="A147" s="1472"/>
      <c r="B147" s="1472"/>
      <c r="C147" s="1473" t="s">
        <v>652</v>
      </c>
      <c r="D147" s="1473"/>
      <c r="E147" s="1474" t="s">
        <v>537</v>
      </c>
    </row>
    <row r="148" spans="1:5" x14ac:dyDescent="0.3">
      <c r="A148" s="1472"/>
      <c r="B148" s="1472"/>
      <c r="C148" s="1473" t="s">
        <v>653</v>
      </c>
      <c r="D148" s="1473"/>
      <c r="E148" s="1474" t="s">
        <v>537</v>
      </c>
    </row>
    <row r="149" spans="1:5" x14ac:dyDescent="0.3">
      <c r="A149" s="1472">
        <v>4</v>
      </c>
      <c r="B149" s="1472"/>
      <c r="C149" s="1473" t="s">
        <v>1465</v>
      </c>
      <c r="D149" s="1473"/>
      <c r="E149" s="1466" t="s">
        <v>1466</v>
      </c>
    </row>
    <row r="150" spans="1:5" x14ac:dyDescent="0.3">
      <c r="A150" s="1472"/>
      <c r="B150" s="1472"/>
      <c r="C150" s="1473" t="s">
        <v>654</v>
      </c>
      <c r="D150" s="1473"/>
      <c r="E150" s="1474" t="s">
        <v>537</v>
      </c>
    </row>
    <row r="151" spans="1:5" x14ac:dyDescent="0.3">
      <c r="A151" s="1472"/>
      <c r="B151" s="1472"/>
      <c r="C151" s="1473" t="s">
        <v>655</v>
      </c>
      <c r="D151" s="1473"/>
      <c r="E151" s="1474" t="s">
        <v>537</v>
      </c>
    </row>
    <row r="152" spans="1:5" x14ac:dyDescent="0.3">
      <c r="A152" s="1472"/>
      <c r="B152" s="1472"/>
      <c r="C152" s="1473" t="s">
        <v>656</v>
      </c>
      <c r="D152" s="1473"/>
      <c r="E152" s="1474" t="s">
        <v>537</v>
      </c>
    </row>
    <row r="153" spans="1:5" x14ac:dyDescent="0.3">
      <c r="A153" s="1472"/>
      <c r="B153" s="1472"/>
      <c r="C153" s="1473" t="s">
        <v>657</v>
      </c>
      <c r="D153" s="1473"/>
      <c r="E153" s="1474" t="s">
        <v>537</v>
      </c>
    </row>
    <row r="154" spans="1:5" x14ac:dyDescent="0.3">
      <c r="A154" s="1472"/>
      <c r="B154" s="1472"/>
      <c r="C154" s="1473" t="s">
        <v>658</v>
      </c>
      <c r="D154" s="1473"/>
      <c r="E154" s="1474" t="s">
        <v>537</v>
      </c>
    </row>
    <row r="155" spans="1:5" x14ac:dyDescent="0.3">
      <c r="A155" s="1472"/>
      <c r="B155" s="1472"/>
      <c r="C155" s="1473" t="s">
        <v>659</v>
      </c>
      <c r="D155" s="1473"/>
      <c r="E155" s="1474" t="s">
        <v>537</v>
      </c>
    </row>
    <row r="156" spans="1:5" x14ac:dyDescent="0.3">
      <c r="A156" s="1472"/>
      <c r="B156" s="1472"/>
      <c r="C156" s="1473" t="s">
        <v>660</v>
      </c>
      <c r="D156" s="1473"/>
      <c r="E156" s="1474" t="s">
        <v>537</v>
      </c>
    </row>
    <row r="157" spans="1:5" x14ac:dyDescent="0.3">
      <c r="A157" s="1472"/>
      <c r="B157" s="1472"/>
      <c r="C157" s="1473" t="s">
        <v>661</v>
      </c>
      <c r="D157" s="1473"/>
      <c r="E157" s="1474" t="s">
        <v>537</v>
      </c>
    </row>
    <row r="158" spans="1:5" x14ac:dyDescent="0.3">
      <c r="A158" s="1472"/>
      <c r="B158" s="1472"/>
      <c r="C158" s="1473" t="s">
        <v>662</v>
      </c>
      <c r="D158" s="1473"/>
      <c r="E158" s="1474" t="s">
        <v>537</v>
      </c>
    </row>
    <row r="159" spans="1:5" x14ac:dyDescent="0.3">
      <c r="A159" s="1472">
        <v>4</v>
      </c>
      <c r="B159" s="1472"/>
      <c r="C159" s="1473" t="s">
        <v>1467</v>
      </c>
      <c r="D159" s="1473"/>
      <c r="E159" s="1466" t="s">
        <v>1468</v>
      </c>
    </row>
    <row r="160" spans="1:5" x14ac:dyDescent="0.3">
      <c r="A160" s="1472"/>
      <c r="B160" s="1472"/>
      <c r="C160" s="1473" t="s">
        <v>663</v>
      </c>
      <c r="D160" s="1473"/>
      <c r="E160" s="1474" t="s">
        <v>537</v>
      </c>
    </row>
    <row r="161" spans="1:5" x14ac:dyDescent="0.3">
      <c r="A161" s="1472"/>
      <c r="B161" s="1472"/>
      <c r="C161" s="1473" t="s">
        <v>664</v>
      </c>
      <c r="D161" s="1473"/>
      <c r="E161" s="1474" t="s">
        <v>537</v>
      </c>
    </row>
    <row r="162" spans="1:5" x14ac:dyDescent="0.3">
      <c r="A162" s="1472"/>
      <c r="B162" s="1472"/>
      <c r="C162" s="1473" t="s">
        <v>665</v>
      </c>
      <c r="D162" s="1473"/>
      <c r="E162" s="1474" t="s">
        <v>537</v>
      </c>
    </row>
    <row r="163" spans="1:5" x14ac:dyDescent="0.3">
      <c r="A163" s="1472"/>
      <c r="B163" s="1472"/>
      <c r="C163" s="1473" t="s">
        <v>666</v>
      </c>
      <c r="D163" s="1473"/>
      <c r="E163" s="1474" t="s">
        <v>537</v>
      </c>
    </row>
    <row r="164" spans="1:5" x14ac:dyDescent="0.3">
      <c r="A164" s="1472"/>
      <c r="B164" s="1472"/>
      <c r="C164" s="1473" t="s">
        <v>667</v>
      </c>
      <c r="D164" s="1473"/>
      <c r="E164" s="1474" t="s">
        <v>537</v>
      </c>
    </row>
    <row r="165" spans="1:5" x14ac:dyDescent="0.3">
      <c r="A165" s="1472"/>
      <c r="B165" s="1472"/>
      <c r="C165" s="1473" t="s">
        <v>668</v>
      </c>
      <c r="D165" s="1473"/>
      <c r="E165" s="1474" t="s">
        <v>537</v>
      </c>
    </row>
    <row r="166" spans="1:5" x14ac:dyDescent="0.3">
      <c r="A166" s="1472"/>
      <c r="B166" s="1472"/>
      <c r="C166" s="1473" t="s">
        <v>669</v>
      </c>
      <c r="D166" s="1473"/>
      <c r="E166" s="1474" t="s">
        <v>537</v>
      </c>
    </row>
    <row r="167" spans="1:5" x14ac:dyDescent="0.3">
      <c r="A167" s="1472"/>
      <c r="B167" s="1472"/>
      <c r="C167" s="1473" t="s">
        <v>670</v>
      </c>
      <c r="D167" s="1473"/>
      <c r="E167" s="1474" t="s">
        <v>537</v>
      </c>
    </row>
    <row r="168" spans="1:5" x14ac:dyDescent="0.3">
      <c r="A168" s="1472"/>
      <c r="B168" s="1472"/>
      <c r="C168" s="1473" t="s">
        <v>671</v>
      </c>
      <c r="D168" s="1473"/>
      <c r="E168" s="1474" t="s">
        <v>537</v>
      </c>
    </row>
    <row r="169" spans="1:5" x14ac:dyDescent="0.3">
      <c r="A169" s="1472"/>
      <c r="B169" s="1472"/>
      <c r="C169" s="1473" t="s">
        <v>672</v>
      </c>
      <c r="D169" s="1473"/>
      <c r="E169" s="1474" t="s">
        <v>537</v>
      </c>
    </row>
    <row r="170" spans="1:5" x14ac:dyDescent="0.3">
      <c r="A170" s="1472"/>
      <c r="B170" s="1472"/>
      <c r="C170" s="1473" t="s">
        <v>673</v>
      </c>
      <c r="D170" s="1473"/>
      <c r="E170" s="1474" t="s">
        <v>537</v>
      </c>
    </row>
    <row r="171" spans="1:5" x14ac:dyDescent="0.3">
      <c r="A171" s="1472"/>
      <c r="B171" s="1472"/>
      <c r="C171" s="1473" t="s">
        <v>674</v>
      </c>
      <c r="D171" s="1473"/>
      <c r="E171" s="1474" t="s">
        <v>537</v>
      </c>
    </row>
    <row r="172" spans="1:5" x14ac:dyDescent="0.3">
      <c r="A172" s="1472"/>
      <c r="B172" s="1472"/>
      <c r="C172" s="1473" t="s">
        <v>675</v>
      </c>
      <c r="D172" s="1473"/>
      <c r="E172" s="1474" t="s">
        <v>537</v>
      </c>
    </row>
    <row r="173" spans="1:5" x14ac:dyDescent="0.3">
      <c r="A173" s="1472"/>
      <c r="B173" s="1472"/>
      <c r="C173" s="1473" t="s">
        <v>676</v>
      </c>
      <c r="D173" s="1473"/>
      <c r="E173" s="1474" t="s">
        <v>537</v>
      </c>
    </row>
    <row r="174" spans="1:5" x14ac:dyDescent="0.3">
      <c r="A174" s="1472"/>
      <c r="B174" s="1472"/>
      <c r="C174" s="1473" t="s">
        <v>677</v>
      </c>
      <c r="D174" s="1473"/>
      <c r="E174" s="1474" t="s">
        <v>537</v>
      </c>
    </row>
    <row r="175" spans="1:5" x14ac:dyDescent="0.3">
      <c r="A175" s="1472"/>
      <c r="B175" s="1472"/>
      <c r="C175" s="1473" t="s">
        <v>678</v>
      </c>
      <c r="D175" s="1473"/>
      <c r="E175" s="1474" t="s">
        <v>537</v>
      </c>
    </row>
    <row r="176" spans="1:5" x14ac:dyDescent="0.3">
      <c r="A176" s="1472"/>
      <c r="B176" s="1472"/>
      <c r="C176" s="1473" t="s">
        <v>679</v>
      </c>
      <c r="D176" s="1473"/>
      <c r="E176" s="1474" t="s">
        <v>537</v>
      </c>
    </row>
    <row r="177" spans="1:5" x14ac:dyDescent="0.3">
      <c r="A177" s="1472"/>
      <c r="B177" s="1472"/>
      <c r="C177" s="1473" t="s">
        <v>680</v>
      </c>
      <c r="D177" s="1473"/>
      <c r="E177" s="1474" t="s">
        <v>537</v>
      </c>
    </row>
    <row r="178" spans="1:5" x14ac:dyDescent="0.3">
      <c r="A178" s="1472"/>
      <c r="B178" s="1472"/>
      <c r="C178" s="1473" t="s">
        <v>681</v>
      </c>
      <c r="D178" s="1473"/>
      <c r="E178" s="1474" t="s">
        <v>537</v>
      </c>
    </row>
    <row r="179" spans="1:5" x14ac:dyDescent="0.3">
      <c r="A179" s="1472"/>
      <c r="B179" s="1472"/>
      <c r="C179" s="1473" t="s">
        <v>682</v>
      </c>
      <c r="D179" s="1473"/>
      <c r="E179" s="1474" t="s">
        <v>537</v>
      </c>
    </row>
    <row r="180" spans="1:5" x14ac:dyDescent="0.3">
      <c r="A180" s="1472"/>
      <c r="B180" s="1472"/>
      <c r="C180" s="1473" t="s">
        <v>683</v>
      </c>
      <c r="D180" s="1473"/>
      <c r="E180" s="1474" t="s">
        <v>537</v>
      </c>
    </row>
    <row r="181" spans="1:5" x14ac:dyDescent="0.3">
      <c r="A181" s="1472"/>
      <c r="B181" s="1472"/>
      <c r="C181" s="1473" t="s">
        <v>684</v>
      </c>
      <c r="D181" s="1473"/>
      <c r="E181" s="1474" t="s">
        <v>537</v>
      </c>
    </row>
    <row r="182" spans="1:5" x14ac:dyDescent="0.3">
      <c r="A182" s="1472"/>
      <c r="B182" s="1472"/>
      <c r="C182" s="1473" t="s">
        <v>685</v>
      </c>
      <c r="D182" s="1473"/>
      <c r="E182" s="1474" t="s">
        <v>537</v>
      </c>
    </row>
    <row r="183" spans="1:5" x14ac:dyDescent="0.3">
      <c r="A183" s="1472"/>
      <c r="B183" s="1472"/>
      <c r="C183" s="1473" t="s">
        <v>686</v>
      </c>
      <c r="D183" s="1473"/>
      <c r="E183" s="1474" t="s">
        <v>537</v>
      </c>
    </row>
    <row r="184" spans="1:5" x14ac:dyDescent="0.3">
      <c r="A184" s="1472"/>
      <c r="B184" s="1472"/>
      <c r="C184" s="1473" t="s">
        <v>687</v>
      </c>
      <c r="D184" s="1473"/>
      <c r="E184" s="1474" t="s">
        <v>537</v>
      </c>
    </row>
    <row r="185" spans="1:5" x14ac:dyDescent="0.3">
      <c r="A185" s="1472"/>
      <c r="B185" s="1472"/>
      <c r="C185" s="1473" t="s">
        <v>688</v>
      </c>
      <c r="D185" s="1473"/>
      <c r="E185" s="1474" t="s">
        <v>537</v>
      </c>
    </row>
    <row r="186" spans="1:5" x14ac:dyDescent="0.3">
      <c r="A186" s="1472"/>
      <c r="B186" s="1472"/>
      <c r="C186" s="1473" t="s">
        <v>689</v>
      </c>
      <c r="D186" s="1473"/>
      <c r="E186" s="1474" t="s">
        <v>537</v>
      </c>
    </row>
    <row r="187" spans="1:5" x14ac:dyDescent="0.3">
      <c r="A187" s="1472"/>
      <c r="B187" s="1472"/>
      <c r="C187" s="1473" t="s">
        <v>690</v>
      </c>
      <c r="D187" s="1473"/>
      <c r="E187" s="1474" t="s">
        <v>537</v>
      </c>
    </row>
    <row r="188" spans="1:5" x14ac:dyDescent="0.3">
      <c r="A188" s="1472"/>
      <c r="B188" s="1472"/>
      <c r="C188" s="1473" t="s">
        <v>691</v>
      </c>
      <c r="D188" s="1473"/>
      <c r="E188" s="1474" t="s">
        <v>537</v>
      </c>
    </row>
    <row r="189" spans="1:5" x14ac:dyDescent="0.3">
      <c r="A189" s="1472"/>
      <c r="B189" s="1472"/>
      <c r="C189" s="1473" t="s">
        <v>699</v>
      </c>
      <c r="D189" s="1473"/>
      <c r="E189" s="1474" t="s">
        <v>537</v>
      </c>
    </row>
    <row r="190" spans="1:5" x14ac:dyDescent="0.3">
      <c r="A190" s="1472"/>
      <c r="B190" s="1472"/>
      <c r="C190" s="1473" t="s">
        <v>700</v>
      </c>
      <c r="D190" s="1473"/>
      <c r="E190" s="1474" t="s">
        <v>537</v>
      </c>
    </row>
    <row r="191" spans="1:5" x14ac:dyDescent="0.3">
      <c r="A191" s="1472"/>
      <c r="B191" s="1472"/>
      <c r="C191" s="1473" t="s">
        <v>701</v>
      </c>
      <c r="D191" s="1473"/>
      <c r="E191" s="1474" t="s">
        <v>537</v>
      </c>
    </row>
    <row r="192" spans="1:5" x14ac:dyDescent="0.3">
      <c r="A192" s="1472"/>
      <c r="B192" s="1472"/>
      <c r="C192" s="1473" t="s">
        <v>703</v>
      </c>
      <c r="D192" s="1473"/>
      <c r="E192" s="1474" t="s">
        <v>537</v>
      </c>
    </row>
    <row r="193" spans="1:5" x14ac:dyDescent="0.3">
      <c r="A193" s="1472"/>
      <c r="B193" s="1472"/>
      <c r="C193" s="1473" t="s">
        <v>704</v>
      </c>
      <c r="D193" s="1473"/>
      <c r="E193" s="1474" t="s">
        <v>537</v>
      </c>
    </row>
    <row r="194" spans="1:5" x14ac:dyDescent="0.3">
      <c r="A194" s="1472"/>
      <c r="B194" s="1472"/>
      <c r="C194" s="1473" t="s">
        <v>705</v>
      </c>
      <c r="D194" s="1473"/>
      <c r="E194" s="1474" t="s">
        <v>537</v>
      </c>
    </row>
    <row r="195" spans="1:5" x14ac:dyDescent="0.3">
      <c r="A195" s="1472"/>
      <c r="B195" s="1472"/>
      <c r="C195" s="1473" t="s">
        <v>706</v>
      </c>
      <c r="D195" s="1473"/>
      <c r="E195" s="1474" t="s">
        <v>537</v>
      </c>
    </row>
    <row r="196" spans="1:5" x14ac:dyDescent="0.3">
      <c r="A196" s="1472"/>
      <c r="B196" s="1472"/>
      <c r="C196" s="1473" t="s">
        <v>707</v>
      </c>
      <c r="D196" s="1473"/>
      <c r="E196" s="1474" t="s">
        <v>537</v>
      </c>
    </row>
    <row r="197" spans="1:5" x14ac:dyDescent="0.3">
      <c r="A197" s="1472"/>
      <c r="B197" s="1472"/>
      <c r="C197" s="1473" t="s">
        <v>708</v>
      </c>
      <c r="D197" s="1473"/>
      <c r="E197" s="1474" t="s">
        <v>537</v>
      </c>
    </row>
    <row r="198" spans="1:5" x14ac:dyDescent="0.3">
      <c r="A198" s="1472"/>
      <c r="B198" s="1472"/>
      <c r="C198" s="1473" t="s">
        <v>709</v>
      </c>
      <c r="D198" s="1473"/>
      <c r="E198" s="1474" t="s">
        <v>537</v>
      </c>
    </row>
    <row r="199" spans="1:5" x14ac:dyDescent="0.3">
      <c r="A199" s="1472">
        <v>4</v>
      </c>
      <c r="B199" s="1472"/>
      <c r="C199" s="1473" t="s">
        <v>1469</v>
      </c>
      <c r="D199" s="1473"/>
      <c r="E199" s="1466" t="s">
        <v>1470</v>
      </c>
    </row>
    <row r="200" spans="1:5" x14ac:dyDescent="0.3">
      <c r="A200" s="1472">
        <v>4</v>
      </c>
      <c r="B200" s="1472"/>
      <c r="C200" s="1473" t="s">
        <v>1471</v>
      </c>
      <c r="D200" s="1473"/>
      <c r="E200" s="1466" t="s">
        <v>1472</v>
      </c>
    </row>
    <row r="201" spans="1:5" x14ac:dyDescent="0.3">
      <c r="A201" s="1472">
        <v>4</v>
      </c>
      <c r="B201" s="1472"/>
      <c r="C201" s="1473" t="s">
        <v>1473</v>
      </c>
      <c r="D201" s="1473"/>
      <c r="E201" s="1466" t="s">
        <v>1474</v>
      </c>
    </row>
    <row r="202" spans="1:5" x14ac:dyDescent="0.3">
      <c r="A202" s="1472"/>
      <c r="B202" s="1472"/>
      <c r="C202" s="1473" t="s">
        <v>710</v>
      </c>
      <c r="D202" s="1473"/>
      <c r="E202" s="1474" t="s">
        <v>537</v>
      </c>
    </row>
    <row r="203" spans="1:5" x14ac:dyDescent="0.3">
      <c r="A203" s="1472"/>
      <c r="B203" s="1472"/>
      <c r="C203" s="1473" t="s">
        <v>711</v>
      </c>
      <c r="D203" s="1473"/>
      <c r="E203" s="1474" t="s">
        <v>537</v>
      </c>
    </row>
    <row r="204" spans="1:5" x14ac:dyDescent="0.3">
      <c r="A204" s="1472"/>
      <c r="B204" s="1472"/>
      <c r="C204" s="1473" t="s">
        <v>712</v>
      </c>
      <c r="D204" s="1473"/>
      <c r="E204" s="1474" t="s">
        <v>537</v>
      </c>
    </row>
    <row r="205" spans="1:5" x14ac:dyDescent="0.3">
      <c r="A205" s="1472"/>
      <c r="B205" s="1472"/>
      <c r="C205" s="1473" t="s">
        <v>713</v>
      </c>
      <c r="D205" s="1473"/>
      <c r="E205" s="1474" t="s">
        <v>537</v>
      </c>
    </row>
    <row r="206" spans="1:5" x14ac:dyDescent="0.3">
      <c r="A206" s="1472"/>
      <c r="B206" s="1472"/>
      <c r="C206" s="1473" t="s">
        <v>714</v>
      </c>
      <c r="D206" s="1473"/>
      <c r="E206" s="1474" t="s">
        <v>537</v>
      </c>
    </row>
    <row r="207" spans="1:5" x14ac:dyDescent="0.3">
      <c r="A207" s="1472"/>
      <c r="B207" s="1472"/>
      <c r="C207" s="1473" t="s">
        <v>715</v>
      </c>
      <c r="D207" s="1473"/>
      <c r="E207" s="1474" t="s">
        <v>537</v>
      </c>
    </row>
    <row r="208" spans="1:5" x14ac:dyDescent="0.3">
      <c r="A208" s="1472"/>
      <c r="B208" s="1472"/>
      <c r="C208" s="1473" t="s">
        <v>716</v>
      </c>
      <c r="D208" s="1473"/>
      <c r="E208" s="1474" t="s">
        <v>537</v>
      </c>
    </row>
    <row r="209" spans="1:5" x14ac:dyDescent="0.3">
      <c r="A209" s="1472">
        <v>4</v>
      </c>
      <c r="B209" s="1472"/>
      <c r="C209" s="1473" t="s">
        <v>1475</v>
      </c>
      <c r="D209" s="1473"/>
      <c r="E209" s="1466" t="s">
        <v>1476</v>
      </c>
    </row>
    <row r="210" spans="1:5" x14ac:dyDescent="0.3">
      <c r="A210" s="1472"/>
      <c r="B210" s="1472"/>
      <c r="C210" s="1473" t="s">
        <v>717</v>
      </c>
      <c r="D210" s="1473"/>
      <c r="E210" s="1474" t="s">
        <v>537</v>
      </c>
    </row>
    <row r="211" spans="1:5" x14ac:dyDescent="0.3">
      <c r="A211" s="1472"/>
      <c r="B211" s="1472"/>
      <c r="C211" s="1473" t="s">
        <v>718</v>
      </c>
      <c r="D211" s="1473"/>
      <c r="E211" s="1474" t="s">
        <v>537</v>
      </c>
    </row>
    <row r="212" spans="1:5" x14ac:dyDescent="0.3">
      <c r="A212" s="1472"/>
      <c r="B212" s="1472"/>
      <c r="C212" s="1473" t="s">
        <v>719</v>
      </c>
      <c r="D212" s="1473"/>
      <c r="E212" s="1474" t="s">
        <v>537</v>
      </c>
    </row>
    <row r="213" spans="1:5" x14ac:dyDescent="0.3">
      <c r="A213" s="1472"/>
      <c r="B213" s="1472"/>
      <c r="C213" s="1473" t="s">
        <v>720</v>
      </c>
      <c r="D213" s="1473"/>
      <c r="E213" s="1474" t="s">
        <v>537</v>
      </c>
    </row>
    <row r="214" spans="1:5" x14ac:dyDescent="0.3">
      <c r="A214" s="1472"/>
      <c r="B214" s="1472"/>
      <c r="C214" s="1473" t="s">
        <v>721</v>
      </c>
      <c r="D214" s="1473"/>
      <c r="E214" s="1474" t="s">
        <v>537</v>
      </c>
    </row>
    <row r="215" spans="1:5" x14ac:dyDescent="0.3">
      <c r="A215" s="1472"/>
      <c r="B215" s="1472"/>
      <c r="C215" s="1473" t="s">
        <v>722</v>
      </c>
      <c r="D215" s="1473"/>
      <c r="E215" s="1474" t="s">
        <v>537</v>
      </c>
    </row>
    <row r="216" spans="1:5" x14ac:dyDescent="0.3">
      <c r="A216" s="1472"/>
      <c r="B216" s="1472"/>
      <c r="C216" s="1473" t="s">
        <v>723</v>
      </c>
      <c r="D216" s="1473"/>
      <c r="E216" s="1474" t="s">
        <v>537</v>
      </c>
    </row>
    <row r="217" spans="1:5" x14ac:dyDescent="0.3">
      <c r="A217" s="1472"/>
      <c r="B217" s="1472"/>
      <c r="C217" s="1473" t="s">
        <v>724</v>
      </c>
      <c r="D217" s="1473"/>
      <c r="E217" s="1474" t="s">
        <v>537</v>
      </c>
    </row>
    <row r="218" spans="1:5" x14ac:dyDescent="0.3">
      <c r="A218" s="1472"/>
      <c r="B218" s="1472"/>
      <c r="C218" s="1473" t="s">
        <v>725</v>
      </c>
      <c r="D218" s="1473"/>
      <c r="E218" s="1474" t="s">
        <v>537</v>
      </c>
    </row>
    <row r="219" spans="1:5" x14ac:dyDescent="0.3">
      <c r="A219" s="1472">
        <v>4</v>
      </c>
      <c r="B219" s="1472"/>
      <c r="C219" s="1473" t="s">
        <v>1477</v>
      </c>
      <c r="D219" s="1473"/>
      <c r="E219" s="1466" t="s">
        <v>1478</v>
      </c>
    </row>
    <row r="220" spans="1:5" x14ac:dyDescent="0.3">
      <c r="A220" s="1472">
        <v>4</v>
      </c>
      <c r="B220" s="1472"/>
      <c r="C220" s="1473" t="s">
        <v>1479</v>
      </c>
      <c r="D220" s="1473"/>
      <c r="E220" s="1466" t="s">
        <v>1480</v>
      </c>
    </row>
    <row r="221" spans="1:5" x14ac:dyDescent="0.3">
      <c r="A221" s="1472">
        <v>4</v>
      </c>
      <c r="B221" s="1472"/>
      <c r="C221" s="1473" t="s">
        <v>1481</v>
      </c>
      <c r="D221" s="1473"/>
      <c r="E221" s="1466" t="s">
        <v>1482</v>
      </c>
    </row>
    <row r="222" spans="1:5" x14ac:dyDescent="0.3">
      <c r="A222" s="1472">
        <v>4</v>
      </c>
      <c r="B222" s="1472"/>
      <c r="C222" s="1473" t="s">
        <v>1483</v>
      </c>
      <c r="D222" s="1473"/>
      <c r="E222" s="1466" t="s">
        <v>1484</v>
      </c>
    </row>
    <row r="223" spans="1:5" x14ac:dyDescent="0.3">
      <c r="A223" s="1472"/>
      <c r="B223" s="1472"/>
      <c r="C223" s="1473" t="s">
        <v>726</v>
      </c>
      <c r="D223" s="1473"/>
      <c r="E223" s="1474" t="s">
        <v>537</v>
      </c>
    </row>
    <row r="224" spans="1:5" x14ac:dyDescent="0.3">
      <c r="A224" s="1472">
        <v>4</v>
      </c>
      <c r="B224" s="1472"/>
      <c r="C224" s="1473" t="s">
        <v>727</v>
      </c>
      <c r="D224" s="1473"/>
      <c r="E224" s="1466" t="s">
        <v>2016</v>
      </c>
    </row>
    <row r="225" spans="1:5" x14ac:dyDescent="0.3">
      <c r="A225" s="1472"/>
      <c r="B225" s="1472"/>
      <c r="C225" s="1473" t="s">
        <v>728</v>
      </c>
      <c r="D225" s="1473"/>
      <c r="E225" s="1474" t="s">
        <v>537</v>
      </c>
    </row>
    <row r="226" spans="1:5" x14ac:dyDescent="0.3">
      <c r="A226" s="1472"/>
      <c r="B226" s="1472"/>
      <c r="C226" s="1473" t="s">
        <v>729</v>
      </c>
      <c r="D226" s="1473"/>
      <c r="E226" s="1474" t="s">
        <v>537</v>
      </c>
    </row>
    <row r="227" spans="1:5" x14ac:dyDescent="0.3">
      <c r="A227" s="1472"/>
      <c r="B227" s="1472"/>
      <c r="C227" s="1473" t="s">
        <v>730</v>
      </c>
      <c r="D227" s="1473"/>
      <c r="E227" s="1474" t="s">
        <v>537</v>
      </c>
    </row>
    <row r="228" spans="1:5" x14ac:dyDescent="0.3">
      <c r="A228" s="1472"/>
      <c r="B228" s="1472"/>
      <c r="C228" s="1473" t="s">
        <v>731</v>
      </c>
      <c r="D228" s="1473"/>
      <c r="E228" s="1474" t="s">
        <v>537</v>
      </c>
    </row>
    <row r="229" spans="1:5" x14ac:dyDescent="0.3">
      <c r="A229" s="1472">
        <v>4</v>
      </c>
      <c r="B229" s="1472"/>
      <c r="C229" s="1473" t="s">
        <v>1485</v>
      </c>
      <c r="D229" s="1473"/>
      <c r="E229" s="1466" t="s">
        <v>1486</v>
      </c>
    </row>
    <row r="230" spans="1:5" x14ac:dyDescent="0.3">
      <c r="A230" s="1472">
        <v>4</v>
      </c>
      <c r="B230" s="1472"/>
      <c r="C230" s="1473" t="s">
        <v>1487</v>
      </c>
      <c r="D230" s="1473"/>
      <c r="E230" s="1466" t="s">
        <v>1488</v>
      </c>
    </row>
    <row r="231" spans="1:5" x14ac:dyDescent="0.3">
      <c r="A231" s="1472">
        <v>4</v>
      </c>
      <c r="B231" s="1472"/>
      <c r="C231" s="1473" t="s">
        <v>1489</v>
      </c>
      <c r="D231" s="1473"/>
      <c r="E231" s="1466" t="s">
        <v>1490</v>
      </c>
    </row>
    <row r="232" spans="1:5" x14ac:dyDescent="0.3">
      <c r="A232" s="1472"/>
      <c r="B232" s="1472"/>
      <c r="C232" s="1473" t="s">
        <v>732</v>
      </c>
      <c r="D232" s="1473"/>
      <c r="E232" s="1474" t="s">
        <v>537</v>
      </c>
    </row>
    <row r="233" spans="1:5" x14ac:dyDescent="0.3">
      <c r="A233" s="1472"/>
      <c r="B233" s="1472"/>
      <c r="C233" s="1473" t="s">
        <v>733</v>
      </c>
      <c r="D233" s="1473"/>
      <c r="E233" s="1474" t="s">
        <v>537</v>
      </c>
    </row>
    <row r="234" spans="1:5" x14ac:dyDescent="0.3">
      <c r="A234" s="1472"/>
      <c r="B234" s="1472"/>
      <c r="C234" s="1473" t="s">
        <v>734</v>
      </c>
      <c r="D234" s="1473"/>
      <c r="E234" s="1474" t="s">
        <v>537</v>
      </c>
    </row>
    <row r="235" spans="1:5" x14ac:dyDescent="0.3">
      <c r="A235" s="1472"/>
      <c r="B235" s="1472"/>
      <c r="C235" s="1473" t="s">
        <v>735</v>
      </c>
      <c r="D235" s="1473"/>
      <c r="E235" s="1474" t="s">
        <v>537</v>
      </c>
    </row>
    <row r="236" spans="1:5" x14ac:dyDescent="0.3">
      <c r="A236" s="1472"/>
      <c r="B236" s="1472"/>
      <c r="C236" s="1473" t="s">
        <v>736</v>
      </c>
      <c r="D236" s="1473"/>
      <c r="E236" s="1474" t="s">
        <v>537</v>
      </c>
    </row>
    <row r="237" spans="1:5" x14ac:dyDescent="0.3">
      <c r="A237" s="1472"/>
      <c r="B237" s="1472"/>
      <c r="C237" s="1473" t="s">
        <v>737</v>
      </c>
      <c r="D237" s="1473"/>
      <c r="E237" s="1474" t="s">
        <v>537</v>
      </c>
    </row>
    <row r="238" spans="1:5" x14ac:dyDescent="0.3">
      <c r="A238" s="1472"/>
      <c r="B238" s="1472"/>
      <c r="C238" s="1473" t="s">
        <v>738</v>
      </c>
      <c r="D238" s="1473"/>
      <c r="E238" s="1474" t="s">
        <v>537</v>
      </c>
    </row>
    <row r="239" spans="1:5" x14ac:dyDescent="0.3">
      <c r="A239" s="1472">
        <v>4</v>
      </c>
      <c r="B239" s="1472"/>
      <c r="C239" s="1473" t="s">
        <v>1491</v>
      </c>
      <c r="D239" s="1473"/>
      <c r="E239" s="1466" t="s">
        <v>1492</v>
      </c>
    </row>
    <row r="240" spans="1:5" x14ac:dyDescent="0.3">
      <c r="A240" s="1472">
        <v>4</v>
      </c>
      <c r="B240" s="1472"/>
      <c r="C240" s="1473" t="s">
        <v>1493</v>
      </c>
      <c r="D240" s="1473"/>
      <c r="E240" s="1466" t="s">
        <v>1494</v>
      </c>
    </row>
    <row r="241" spans="1:5" x14ac:dyDescent="0.3">
      <c r="A241" s="1472"/>
      <c r="B241" s="1472"/>
      <c r="C241" s="1473" t="s">
        <v>739</v>
      </c>
      <c r="D241" s="1473"/>
      <c r="E241" s="1474" t="s">
        <v>537</v>
      </c>
    </row>
    <row r="242" spans="1:5" x14ac:dyDescent="0.3">
      <c r="A242" s="1472"/>
      <c r="B242" s="1472"/>
      <c r="C242" s="1473" t="s">
        <v>740</v>
      </c>
      <c r="D242" s="1473"/>
      <c r="E242" s="1474" t="s">
        <v>537</v>
      </c>
    </row>
    <row r="243" spans="1:5" x14ac:dyDescent="0.3">
      <c r="A243" s="1472"/>
      <c r="B243" s="1472"/>
      <c r="C243" s="1473" t="s">
        <v>741</v>
      </c>
      <c r="D243" s="1473"/>
      <c r="E243" s="1474" t="s">
        <v>537</v>
      </c>
    </row>
    <row r="244" spans="1:5" x14ac:dyDescent="0.3">
      <c r="A244" s="1472"/>
      <c r="B244" s="1472"/>
      <c r="C244" s="1473" t="s">
        <v>742</v>
      </c>
      <c r="D244" s="1473"/>
      <c r="E244" s="1474" t="s">
        <v>537</v>
      </c>
    </row>
    <row r="245" spans="1:5" x14ac:dyDescent="0.3">
      <c r="A245" s="1472"/>
      <c r="B245" s="1472"/>
      <c r="C245" s="1473" t="s">
        <v>743</v>
      </c>
      <c r="D245" s="1473"/>
      <c r="E245" s="1474" t="s">
        <v>537</v>
      </c>
    </row>
    <row r="246" spans="1:5" x14ac:dyDescent="0.3">
      <c r="A246" s="1472"/>
      <c r="B246" s="1472"/>
      <c r="C246" s="1473" t="s">
        <v>744</v>
      </c>
      <c r="D246" s="1473"/>
      <c r="E246" s="1474" t="s">
        <v>537</v>
      </c>
    </row>
    <row r="247" spans="1:5" x14ac:dyDescent="0.3">
      <c r="A247" s="1472"/>
      <c r="B247" s="1472"/>
      <c r="C247" s="1473" t="s">
        <v>745</v>
      </c>
      <c r="D247" s="1473"/>
      <c r="E247" s="1474" t="s">
        <v>537</v>
      </c>
    </row>
    <row r="248" spans="1:5" x14ac:dyDescent="0.3">
      <c r="A248" s="1472"/>
      <c r="B248" s="1472"/>
      <c r="C248" s="1473" t="s">
        <v>746</v>
      </c>
      <c r="D248" s="1473"/>
      <c r="E248" s="1474" t="s">
        <v>537</v>
      </c>
    </row>
    <row r="249" spans="1:5" x14ac:dyDescent="0.3">
      <c r="A249" s="1472"/>
      <c r="B249" s="1472"/>
      <c r="C249" s="1473" t="s">
        <v>747</v>
      </c>
      <c r="D249" s="1473"/>
      <c r="E249" s="1474" t="s">
        <v>537</v>
      </c>
    </row>
    <row r="250" spans="1:5" x14ac:dyDescent="0.3">
      <c r="A250" s="1472"/>
      <c r="B250" s="1472"/>
      <c r="C250" s="1473" t="s">
        <v>748</v>
      </c>
      <c r="D250" s="1473"/>
      <c r="E250" s="1474" t="s">
        <v>537</v>
      </c>
    </row>
    <row r="251" spans="1:5" x14ac:dyDescent="0.3">
      <c r="A251" s="1472"/>
      <c r="B251" s="1472"/>
      <c r="C251" s="1473" t="s">
        <v>749</v>
      </c>
      <c r="D251" s="1473"/>
      <c r="E251" s="1474" t="s">
        <v>537</v>
      </c>
    </row>
    <row r="252" spans="1:5" x14ac:dyDescent="0.3">
      <c r="A252" s="1472"/>
      <c r="B252" s="1472"/>
      <c r="C252" s="1473" t="s">
        <v>750</v>
      </c>
      <c r="D252" s="1473"/>
      <c r="E252" s="1474" t="s">
        <v>537</v>
      </c>
    </row>
    <row r="253" spans="1:5" x14ac:dyDescent="0.3">
      <c r="A253" s="1472"/>
      <c r="B253" s="1472"/>
      <c r="C253" s="1473" t="s">
        <v>751</v>
      </c>
      <c r="D253" s="1473"/>
      <c r="E253" s="1474" t="s">
        <v>537</v>
      </c>
    </row>
    <row r="254" spans="1:5" x14ac:dyDescent="0.3">
      <c r="A254" s="1472"/>
      <c r="B254" s="1472"/>
      <c r="C254" s="1473" t="s">
        <v>752</v>
      </c>
      <c r="D254" s="1473"/>
      <c r="E254" s="1474" t="s">
        <v>537</v>
      </c>
    </row>
    <row r="255" spans="1:5" x14ac:dyDescent="0.3">
      <c r="A255" s="1472"/>
      <c r="B255" s="1472"/>
      <c r="C255" s="1473" t="s">
        <v>753</v>
      </c>
      <c r="D255" s="1473"/>
      <c r="E255" s="1474" t="s">
        <v>537</v>
      </c>
    </row>
    <row r="256" spans="1:5" x14ac:dyDescent="0.3">
      <c r="A256" s="1472"/>
      <c r="B256" s="1472"/>
      <c r="C256" s="1473" t="s">
        <v>754</v>
      </c>
      <c r="D256" s="1473"/>
      <c r="E256" s="1474" t="s">
        <v>537</v>
      </c>
    </row>
    <row r="257" spans="1:7" x14ac:dyDescent="0.3">
      <c r="A257" s="1472"/>
      <c r="B257" s="1472"/>
      <c r="C257" s="1473" t="s">
        <v>755</v>
      </c>
      <c r="D257" s="1473"/>
      <c r="E257" s="1474" t="s">
        <v>537</v>
      </c>
    </row>
    <row r="258" spans="1:7" x14ac:dyDescent="0.3">
      <c r="A258" s="1472"/>
      <c r="B258" s="1472"/>
      <c r="C258" s="1473" t="s">
        <v>756</v>
      </c>
      <c r="D258" s="1473"/>
      <c r="E258" s="1474" t="s">
        <v>537</v>
      </c>
    </row>
    <row r="259" spans="1:7" x14ac:dyDescent="0.3">
      <c r="A259" s="1472">
        <v>4</v>
      </c>
      <c r="B259" s="1472"/>
      <c r="C259" s="1473" t="s">
        <v>1495</v>
      </c>
      <c r="D259" s="1473"/>
      <c r="E259" s="1466" t="s">
        <v>1496</v>
      </c>
    </row>
    <row r="260" spans="1:7" x14ac:dyDescent="0.3">
      <c r="A260" s="1472">
        <v>4</v>
      </c>
      <c r="B260" s="1472"/>
      <c r="C260" s="1473" t="s">
        <v>1497</v>
      </c>
      <c r="D260" s="1473"/>
      <c r="E260" s="1466" t="s">
        <v>1498</v>
      </c>
      <c r="F260" s="1476"/>
      <c r="G260" s="1476"/>
    </row>
    <row r="261" spans="1:7" x14ac:dyDescent="0.3">
      <c r="A261" s="1472">
        <v>4</v>
      </c>
      <c r="B261" s="1472"/>
      <c r="C261" s="1473" t="s">
        <v>1499</v>
      </c>
      <c r="D261" s="1473"/>
      <c r="E261" s="1466" t="s">
        <v>1500</v>
      </c>
      <c r="F261" s="1476"/>
      <c r="G261" s="1476"/>
    </row>
    <row r="262" spans="1:7" x14ac:dyDescent="0.3">
      <c r="A262" s="1472">
        <v>4</v>
      </c>
      <c r="B262" s="1472"/>
      <c r="C262" s="1473" t="s">
        <v>1501</v>
      </c>
      <c r="D262" s="1473"/>
      <c r="E262" s="1466" t="s">
        <v>1502</v>
      </c>
      <c r="F262" s="1476"/>
      <c r="G262" s="1476"/>
    </row>
    <row r="263" spans="1:7" x14ac:dyDescent="0.3">
      <c r="A263" s="1472">
        <v>4</v>
      </c>
      <c r="B263" s="1472"/>
      <c r="C263" s="1473" t="s">
        <v>1503</v>
      </c>
      <c r="D263" s="1473"/>
      <c r="E263" s="1476" t="s">
        <v>514</v>
      </c>
      <c r="F263" s="1476"/>
      <c r="G263" s="1476"/>
    </row>
    <row r="264" spans="1:7" x14ac:dyDescent="0.3">
      <c r="A264" s="1472">
        <v>4</v>
      </c>
      <c r="B264" s="1472"/>
      <c r="C264" s="1473" t="s">
        <v>1504</v>
      </c>
      <c r="D264" s="1473"/>
      <c r="E264" s="1466" t="s">
        <v>1505</v>
      </c>
      <c r="F264" s="1476"/>
      <c r="G264" s="1476"/>
    </row>
    <row r="265" spans="1:7" x14ac:dyDescent="0.3">
      <c r="A265" s="1472">
        <v>4</v>
      </c>
      <c r="B265" s="1472"/>
      <c r="C265" s="1473" t="s">
        <v>1506</v>
      </c>
      <c r="D265" s="1473"/>
      <c r="E265" s="1466" t="s">
        <v>1507</v>
      </c>
      <c r="F265" s="1476"/>
      <c r="G265" s="1476"/>
    </row>
    <row r="266" spans="1:7" x14ac:dyDescent="0.3">
      <c r="A266" s="1472">
        <v>4</v>
      </c>
      <c r="B266" s="1472"/>
      <c r="C266" s="1473" t="s">
        <v>252</v>
      </c>
      <c r="D266" s="1473"/>
      <c r="E266" s="1466" t="s">
        <v>253</v>
      </c>
      <c r="F266" s="1476"/>
      <c r="G266" s="1476"/>
    </row>
    <row r="267" spans="1:7" x14ac:dyDescent="0.3">
      <c r="A267" s="1472"/>
      <c r="B267" s="1472"/>
      <c r="C267" s="1473" t="s">
        <v>757</v>
      </c>
      <c r="D267" s="1473"/>
      <c r="E267" s="1474" t="s">
        <v>537</v>
      </c>
      <c r="F267" s="1476"/>
      <c r="G267" s="1476"/>
    </row>
    <row r="268" spans="1:7" x14ac:dyDescent="0.3">
      <c r="A268" s="1472"/>
      <c r="B268" s="1472"/>
      <c r="C268" s="1473" t="s">
        <v>758</v>
      </c>
      <c r="D268" s="1473"/>
      <c r="E268" s="1474" t="s">
        <v>537</v>
      </c>
      <c r="F268" s="1476"/>
      <c r="G268" s="1476"/>
    </row>
    <row r="269" spans="1:7" x14ac:dyDescent="0.3">
      <c r="A269" s="1472">
        <v>4</v>
      </c>
      <c r="B269" s="1472"/>
      <c r="C269" s="1473" t="s">
        <v>1508</v>
      </c>
      <c r="D269" s="1473"/>
      <c r="E269" s="1466" t="s">
        <v>1509</v>
      </c>
      <c r="F269" s="1476"/>
      <c r="G269" s="1476"/>
    </row>
    <row r="270" spans="1:7" x14ac:dyDescent="0.3">
      <c r="A270" s="1472">
        <v>4</v>
      </c>
      <c r="B270" s="1472"/>
      <c r="C270" s="1473" t="s">
        <v>1510</v>
      </c>
      <c r="D270" s="1473"/>
      <c r="E270" s="1466" t="s">
        <v>1511</v>
      </c>
      <c r="F270" s="1476"/>
      <c r="G270" s="1476"/>
    </row>
    <row r="271" spans="1:7" x14ac:dyDescent="0.3">
      <c r="A271" s="1472">
        <v>4</v>
      </c>
      <c r="B271" s="1472"/>
      <c r="C271" s="1473" t="s">
        <v>1512</v>
      </c>
      <c r="D271" s="1473"/>
      <c r="E271" s="1466" t="s">
        <v>1513</v>
      </c>
      <c r="F271" s="1476"/>
      <c r="G271" s="1476"/>
    </row>
    <row r="272" spans="1:7" x14ac:dyDescent="0.3">
      <c r="A272" s="1472">
        <v>4</v>
      </c>
      <c r="B272" s="1472"/>
      <c r="C272" s="1473" t="s">
        <v>254</v>
      </c>
      <c r="D272" s="1473"/>
      <c r="E272" s="1466" t="s">
        <v>255</v>
      </c>
      <c r="F272" s="1476"/>
      <c r="G272" s="1476"/>
    </row>
    <row r="273" spans="1:7" x14ac:dyDescent="0.3">
      <c r="A273" s="1472">
        <v>4</v>
      </c>
      <c r="B273" s="1472"/>
      <c r="C273" s="1473" t="s">
        <v>1514</v>
      </c>
      <c r="D273" s="1473"/>
      <c r="E273" s="1466" t="s">
        <v>1515</v>
      </c>
      <c r="F273" s="1476"/>
      <c r="G273" s="1476"/>
    </row>
    <row r="274" spans="1:7" x14ac:dyDescent="0.3">
      <c r="A274" s="1472"/>
      <c r="B274" s="1472"/>
      <c r="C274" s="1473" t="s">
        <v>759</v>
      </c>
      <c r="D274" s="1473"/>
      <c r="E274" s="1474" t="s">
        <v>537</v>
      </c>
      <c r="F274" s="1476"/>
      <c r="G274" s="1476"/>
    </row>
    <row r="275" spans="1:7" x14ac:dyDescent="0.3">
      <c r="A275" s="1472"/>
      <c r="B275" s="1472"/>
      <c r="C275" s="1473" t="s">
        <v>760</v>
      </c>
      <c r="D275" s="1473"/>
      <c r="E275" s="1474" t="s">
        <v>537</v>
      </c>
      <c r="F275" s="1476"/>
      <c r="G275" s="1476"/>
    </row>
    <row r="276" spans="1:7" x14ac:dyDescent="0.3">
      <c r="A276" s="1472"/>
      <c r="B276" s="1472"/>
      <c r="C276" s="1473" t="s">
        <v>761</v>
      </c>
      <c r="D276" s="1473"/>
      <c r="E276" s="1474" t="s">
        <v>537</v>
      </c>
      <c r="F276" s="1476"/>
      <c r="G276" s="1476"/>
    </row>
    <row r="277" spans="1:7" x14ac:dyDescent="0.3">
      <c r="A277" s="1472"/>
      <c r="B277" s="1472"/>
      <c r="C277" s="1473" t="s">
        <v>762</v>
      </c>
      <c r="D277" s="1473"/>
      <c r="E277" s="1474" t="s">
        <v>537</v>
      </c>
      <c r="F277" s="1476"/>
      <c r="G277" s="1476"/>
    </row>
    <row r="278" spans="1:7" x14ac:dyDescent="0.3">
      <c r="A278" s="1472"/>
      <c r="B278" s="1472"/>
      <c r="C278" s="1473" t="s">
        <v>763</v>
      </c>
      <c r="D278" s="1473"/>
      <c r="E278" s="1474" t="s">
        <v>537</v>
      </c>
      <c r="F278" s="1476"/>
      <c r="G278" s="1476"/>
    </row>
    <row r="279" spans="1:7" x14ac:dyDescent="0.3">
      <c r="A279" s="1472">
        <v>4</v>
      </c>
      <c r="B279" s="1472"/>
      <c r="C279" s="1473" t="s">
        <v>1516</v>
      </c>
      <c r="D279" s="1473"/>
      <c r="E279" s="1476" t="s">
        <v>515</v>
      </c>
      <c r="F279" s="1476"/>
      <c r="G279" s="1476"/>
    </row>
    <row r="280" spans="1:7" x14ac:dyDescent="0.3">
      <c r="A280" s="1472">
        <v>4</v>
      </c>
      <c r="B280" s="1472"/>
      <c r="C280" s="1473" t="s">
        <v>1517</v>
      </c>
      <c r="D280" s="1473"/>
      <c r="E280" s="1476" t="s">
        <v>516</v>
      </c>
      <c r="F280" s="1476"/>
      <c r="G280" s="1476"/>
    </row>
    <row r="281" spans="1:7" x14ac:dyDescent="0.3">
      <c r="A281" s="1472">
        <v>4</v>
      </c>
      <c r="B281" s="1472"/>
      <c r="C281" s="1473" t="s">
        <v>1518</v>
      </c>
      <c r="D281" s="1473"/>
      <c r="E281" s="1476" t="s">
        <v>517</v>
      </c>
      <c r="F281" s="1476"/>
      <c r="G281" s="1476"/>
    </row>
    <row r="282" spans="1:7" x14ac:dyDescent="0.3">
      <c r="A282" s="1472">
        <v>4</v>
      </c>
      <c r="B282" s="1472"/>
      <c r="C282" s="1473" t="s">
        <v>1519</v>
      </c>
      <c r="D282" s="1473"/>
      <c r="E282" s="1466" t="s">
        <v>1520</v>
      </c>
      <c r="F282" s="1476"/>
      <c r="G282" s="1476"/>
    </row>
    <row r="283" spans="1:7" x14ac:dyDescent="0.3">
      <c r="A283" s="1472">
        <v>4</v>
      </c>
      <c r="B283" s="1472"/>
      <c r="C283" s="1473" t="s">
        <v>1521</v>
      </c>
      <c r="D283" s="1473"/>
      <c r="E283" s="1466" t="s">
        <v>1522</v>
      </c>
      <c r="F283" s="1476"/>
      <c r="G283" s="1476"/>
    </row>
    <row r="284" spans="1:7" x14ac:dyDescent="0.3">
      <c r="A284" s="1472">
        <v>4</v>
      </c>
      <c r="B284" s="1472"/>
      <c r="C284" s="1475" t="s">
        <v>1523</v>
      </c>
      <c r="D284" s="1473"/>
      <c r="E284" s="1466" t="s">
        <v>1524</v>
      </c>
      <c r="F284" s="1476"/>
      <c r="G284" s="1476"/>
    </row>
    <row r="285" spans="1:7" x14ac:dyDescent="0.3">
      <c r="A285" s="1472"/>
      <c r="B285" s="1472"/>
      <c r="C285" s="1473" t="s">
        <v>764</v>
      </c>
      <c r="D285" s="1473"/>
      <c r="E285" s="1474" t="s">
        <v>537</v>
      </c>
      <c r="F285" s="1476"/>
      <c r="G285" s="1476"/>
    </row>
    <row r="286" spans="1:7" x14ac:dyDescent="0.3">
      <c r="A286" s="1472"/>
      <c r="B286" s="1472"/>
      <c r="C286" s="1475" t="s">
        <v>765</v>
      </c>
      <c r="D286" s="1473"/>
      <c r="E286" s="1474" t="s">
        <v>537</v>
      </c>
      <c r="F286" s="1476"/>
      <c r="G286" s="1476"/>
    </row>
    <row r="287" spans="1:7" x14ac:dyDescent="0.3">
      <c r="A287" s="1472"/>
      <c r="B287" s="1472"/>
      <c r="C287" s="1473" t="s">
        <v>766</v>
      </c>
      <c r="D287" s="1473"/>
      <c r="E287" s="1474" t="s">
        <v>537</v>
      </c>
      <c r="F287" s="1476"/>
      <c r="G287" s="1476"/>
    </row>
    <row r="288" spans="1:7" x14ac:dyDescent="0.3">
      <c r="A288" s="1472"/>
      <c r="B288" s="1472"/>
      <c r="C288" s="1475" t="s">
        <v>767</v>
      </c>
      <c r="D288" s="1473"/>
      <c r="E288" s="1474" t="s">
        <v>537</v>
      </c>
      <c r="F288" s="1476"/>
      <c r="G288" s="1476"/>
    </row>
    <row r="289" spans="1:7" x14ac:dyDescent="0.3">
      <c r="A289" s="1472"/>
      <c r="B289" s="1472"/>
      <c r="C289" s="1473" t="s">
        <v>768</v>
      </c>
      <c r="D289" s="1473"/>
      <c r="E289" s="1474" t="s">
        <v>537</v>
      </c>
      <c r="F289" s="1476"/>
      <c r="G289" s="1476"/>
    </row>
    <row r="290" spans="1:7" x14ac:dyDescent="0.3">
      <c r="A290" s="1472">
        <v>4</v>
      </c>
      <c r="B290" s="1472"/>
      <c r="C290" s="1473" t="s">
        <v>1525</v>
      </c>
      <c r="D290" s="1473"/>
      <c r="E290" s="1466" t="s">
        <v>1526</v>
      </c>
      <c r="F290" s="1476"/>
      <c r="G290" s="1476"/>
    </row>
    <row r="291" spans="1:7" x14ac:dyDescent="0.3">
      <c r="A291" s="1472">
        <v>4</v>
      </c>
      <c r="B291" s="1472"/>
      <c r="C291" s="1473" t="s">
        <v>1527</v>
      </c>
      <c r="D291" s="1473"/>
      <c r="E291" s="1466" t="s">
        <v>1842</v>
      </c>
      <c r="F291" s="1476"/>
      <c r="G291" s="1476"/>
    </row>
    <row r="292" spans="1:7" x14ac:dyDescent="0.3">
      <c r="A292" s="1472"/>
      <c r="B292" s="1472"/>
      <c r="C292" s="1473" t="s">
        <v>769</v>
      </c>
      <c r="D292" s="1473"/>
      <c r="E292" s="1474" t="s">
        <v>537</v>
      </c>
      <c r="F292" s="1476"/>
      <c r="G292" s="1476"/>
    </row>
    <row r="293" spans="1:7" x14ac:dyDescent="0.3">
      <c r="A293" s="1472"/>
      <c r="B293" s="1472"/>
      <c r="C293" s="1473" t="s">
        <v>770</v>
      </c>
      <c r="D293" s="1473"/>
      <c r="E293" s="1474" t="s">
        <v>537</v>
      </c>
      <c r="F293" s="1476"/>
      <c r="G293" s="1476"/>
    </row>
    <row r="294" spans="1:7" x14ac:dyDescent="0.3">
      <c r="A294" s="1472"/>
      <c r="B294" s="1472"/>
      <c r="C294" s="1473" t="s">
        <v>771</v>
      </c>
      <c r="D294" s="1473"/>
      <c r="E294" s="1474" t="s">
        <v>537</v>
      </c>
      <c r="F294" s="1476"/>
      <c r="G294" s="1476"/>
    </row>
    <row r="295" spans="1:7" x14ac:dyDescent="0.3">
      <c r="A295" s="1472"/>
      <c r="B295" s="1472"/>
      <c r="C295" s="1473" t="s">
        <v>772</v>
      </c>
      <c r="D295" s="1473"/>
      <c r="E295" s="1474" t="s">
        <v>537</v>
      </c>
      <c r="F295" s="1476"/>
      <c r="G295" s="1476"/>
    </row>
    <row r="296" spans="1:7" x14ac:dyDescent="0.3">
      <c r="A296" s="1472"/>
      <c r="B296" s="1472"/>
      <c r="C296" s="1473" t="s">
        <v>773</v>
      </c>
      <c r="D296" s="1473"/>
      <c r="E296" s="1474" t="s">
        <v>537</v>
      </c>
      <c r="F296" s="1476"/>
      <c r="G296" s="1476"/>
    </row>
    <row r="297" spans="1:7" x14ac:dyDescent="0.3">
      <c r="A297" s="1472"/>
      <c r="B297" s="1472"/>
      <c r="C297" s="1473" t="s">
        <v>774</v>
      </c>
      <c r="D297" s="1473"/>
      <c r="E297" s="1474" t="s">
        <v>537</v>
      </c>
      <c r="F297" s="1476"/>
      <c r="G297" s="1476"/>
    </row>
    <row r="298" spans="1:7" x14ac:dyDescent="0.3">
      <c r="A298" s="1472"/>
      <c r="B298" s="1472"/>
      <c r="C298" s="1473" t="s">
        <v>775</v>
      </c>
      <c r="D298" s="1473"/>
      <c r="E298" s="1474" t="s">
        <v>537</v>
      </c>
      <c r="F298" s="1476"/>
      <c r="G298" s="1476"/>
    </row>
    <row r="299" spans="1:7" x14ac:dyDescent="0.3">
      <c r="A299" s="1472">
        <v>4</v>
      </c>
      <c r="B299" s="1472"/>
      <c r="C299" s="1473" t="s">
        <v>1528</v>
      </c>
      <c r="D299" s="1473"/>
      <c r="E299" s="1466" t="s">
        <v>1529</v>
      </c>
      <c r="F299" s="1476"/>
      <c r="G299" s="1476"/>
    </row>
    <row r="300" spans="1:7" x14ac:dyDescent="0.3">
      <c r="A300" s="1472">
        <v>4</v>
      </c>
      <c r="B300" s="1472"/>
      <c r="C300" s="1473" t="s">
        <v>1530</v>
      </c>
      <c r="D300" s="1473"/>
      <c r="E300" s="1476" t="s">
        <v>518</v>
      </c>
      <c r="F300" s="1476"/>
      <c r="G300" s="1476"/>
    </row>
    <row r="301" spans="1:7" x14ac:dyDescent="0.3">
      <c r="A301" s="1472">
        <v>4</v>
      </c>
      <c r="B301" s="1472"/>
      <c r="C301" s="1473" t="s">
        <v>1531</v>
      </c>
      <c r="D301" s="1473"/>
      <c r="E301" s="1466" t="s">
        <v>1532</v>
      </c>
      <c r="F301" s="1476"/>
      <c r="G301" s="1476"/>
    </row>
    <row r="302" spans="1:7" x14ac:dyDescent="0.3">
      <c r="A302" s="1472">
        <v>4</v>
      </c>
      <c r="B302" s="1472"/>
      <c r="C302" s="1473" t="s">
        <v>1533</v>
      </c>
      <c r="D302" s="1473"/>
      <c r="E302" s="1466" t="s">
        <v>1534</v>
      </c>
      <c r="F302" s="1476"/>
      <c r="G302" s="1476"/>
    </row>
    <row r="303" spans="1:7" x14ac:dyDescent="0.3">
      <c r="A303" s="1472">
        <v>4</v>
      </c>
      <c r="B303" s="1472"/>
      <c r="C303" s="1473" t="s">
        <v>1535</v>
      </c>
      <c r="D303" s="1473"/>
      <c r="E303" s="1466" t="s">
        <v>1536</v>
      </c>
      <c r="F303" s="1476"/>
      <c r="G303" s="1476"/>
    </row>
    <row r="304" spans="1:7" x14ac:dyDescent="0.3">
      <c r="A304" s="1472">
        <v>4</v>
      </c>
      <c r="B304" s="1472"/>
      <c r="C304" s="1473" t="s">
        <v>1537</v>
      </c>
      <c r="D304" s="1473"/>
      <c r="E304" s="1466" t="s">
        <v>1538</v>
      </c>
      <c r="F304" s="1476"/>
      <c r="G304" s="1476"/>
    </row>
    <row r="305" spans="1:7" x14ac:dyDescent="0.3">
      <c r="A305" s="1472">
        <v>4</v>
      </c>
      <c r="B305" s="1472"/>
      <c r="C305" s="1473" t="s">
        <v>1539</v>
      </c>
      <c r="D305" s="1473"/>
      <c r="E305" s="1466" t="s">
        <v>1540</v>
      </c>
      <c r="F305" s="1476"/>
      <c r="G305" s="1476"/>
    </row>
    <row r="306" spans="1:7" x14ac:dyDescent="0.3">
      <c r="A306" s="1472">
        <v>4</v>
      </c>
      <c r="B306" s="1472"/>
      <c r="C306" s="1473" t="s">
        <v>1541</v>
      </c>
      <c r="D306" s="1473"/>
      <c r="E306" s="1466" t="s">
        <v>1542</v>
      </c>
      <c r="F306" s="1476"/>
      <c r="G306" s="1476"/>
    </row>
    <row r="307" spans="1:7" x14ac:dyDescent="0.3">
      <c r="A307" s="1472">
        <v>4</v>
      </c>
      <c r="B307" s="1472"/>
      <c r="C307" s="1473" t="s">
        <v>1543</v>
      </c>
      <c r="D307" s="1473"/>
      <c r="E307" s="1466" t="s">
        <v>1843</v>
      </c>
      <c r="F307" s="1476"/>
      <c r="G307" s="1476"/>
    </row>
    <row r="308" spans="1:7" x14ac:dyDescent="0.3">
      <c r="A308" s="1472">
        <v>4</v>
      </c>
      <c r="B308" s="1472"/>
      <c r="C308" s="1473" t="s">
        <v>1544</v>
      </c>
      <c r="D308" s="1473"/>
      <c r="E308" s="1466" t="s">
        <v>1545</v>
      </c>
      <c r="F308" s="1476"/>
      <c r="G308" s="1476"/>
    </row>
    <row r="309" spans="1:7" x14ac:dyDescent="0.3">
      <c r="A309" s="1472">
        <v>4</v>
      </c>
      <c r="B309" s="1472"/>
      <c r="C309" s="1473" t="s">
        <v>1546</v>
      </c>
      <c r="D309" s="1473"/>
      <c r="E309" s="1466" t="s">
        <v>1844</v>
      </c>
      <c r="F309" s="1476"/>
      <c r="G309" s="1476"/>
    </row>
    <row r="310" spans="1:7" x14ac:dyDescent="0.3">
      <c r="A310" s="1472"/>
      <c r="B310" s="1472"/>
      <c r="C310" s="1473" t="s">
        <v>776</v>
      </c>
      <c r="D310" s="1473"/>
      <c r="E310" s="1474" t="s">
        <v>537</v>
      </c>
      <c r="F310" s="1476"/>
      <c r="G310" s="1476"/>
    </row>
    <row r="311" spans="1:7" x14ac:dyDescent="0.3">
      <c r="A311" s="1472"/>
      <c r="B311" s="1472"/>
      <c r="C311" s="1473" t="s">
        <v>777</v>
      </c>
      <c r="D311" s="1473"/>
      <c r="E311" s="1474" t="s">
        <v>537</v>
      </c>
      <c r="F311" s="1476"/>
      <c r="G311" s="1476"/>
    </row>
    <row r="312" spans="1:7" x14ac:dyDescent="0.3">
      <c r="A312" s="1472"/>
      <c r="B312" s="1472"/>
      <c r="C312" s="1473" t="s">
        <v>778</v>
      </c>
      <c r="D312" s="1473"/>
      <c r="E312" s="1474" t="s">
        <v>537</v>
      </c>
      <c r="F312" s="1476"/>
      <c r="G312" s="1476"/>
    </row>
    <row r="313" spans="1:7" x14ac:dyDescent="0.3">
      <c r="A313" s="1472"/>
      <c r="B313" s="1472"/>
      <c r="C313" s="1473" t="s">
        <v>779</v>
      </c>
      <c r="D313" s="1473"/>
      <c r="E313" s="1474" t="s">
        <v>537</v>
      </c>
      <c r="F313" s="1476"/>
      <c r="G313" s="1476"/>
    </row>
    <row r="314" spans="1:7" x14ac:dyDescent="0.3">
      <c r="A314" s="1472"/>
      <c r="B314" s="1472"/>
      <c r="C314" s="1473" t="s">
        <v>780</v>
      </c>
      <c r="D314" s="1473"/>
      <c r="E314" s="1474" t="s">
        <v>537</v>
      </c>
      <c r="F314" s="1476"/>
      <c r="G314" s="1476"/>
    </row>
    <row r="315" spans="1:7" x14ac:dyDescent="0.3">
      <c r="A315" s="1472"/>
      <c r="B315" s="1472"/>
      <c r="C315" s="1473" t="s">
        <v>781</v>
      </c>
      <c r="D315" s="1473"/>
      <c r="E315" s="1474" t="s">
        <v>537</v>
      </c>
      <c r="F315" s="1476"/>
      <c r="G315" s="1476"/>
    </row>
    <row r="316" spans="1:7" x14ac:dyDescent="0.3">
      <c r="A316" s="1472"/>
      <c r="B316" s="1472"/>
      <c r="C316" s="1473" t="s">
        <v>782</v>
      </c>
      <c r="D316" s="1473"/>
      <c r="E316" s="1474" t="s">
        <v>537</v>
      </c>
      <c r="F316" s="1476"/>
      <c r="G316" s="1476"/>
    </row>
    <row r="317" spans="1:7" x14ac:dyDescent="0.3">
      <c r="A317" s="1472"/>
      <c r="B317" s="1472"/>
      <c r="C317" s="1473" t="s">
        <v>783</v>
      </c>
      <c r="D317" s="1473"/>
      <c r="E317" s="1474" t="s">
        <v>537</v>
      </c>
      <c r="F317" s="1476"/>
      <c r="G317" s="1476"/>
    </row>
    <row r="318" spans="1:7" x14ac:dyDescent="0.3">
      <c r="A318" s="1472"/>
      <c r="B318" s="1472"/>
      <c r="C318" s="1473" t="s">
        <v>784</v>
      </c>
      <c r="D318" s="1473"/>
      <c r="E318" s="1474" t="s">
        <v>537</v>
      </c>
      <c r="F318" s="1476"/>
      <c r="G318" s="1476"/>
    </row>
    <row r="319" spans="1:7" x14ac:dyDescent="0.3">
      <c r="A319" s="1472">
        <v>4</v>
      </c>
      <c r="B319" s="1472"/>
      <c r="C319" s="1473" t="s">
        <v>1547</v>
      </c>
      <c r="D319" s="1473"/>
      <c r="E319" s="1466" t="s">
        <v>1845</v>
      </c>
      <c r="F319" s="1476"/>
      <c r="G319" s="1476"/>
    </row>
    <row r="320" spans="1:7" x14ac:dyDescent="0.3">
      <c r="A320" s="1472"/>
      <c r="B320" s="1472"/>
      <c r="C320" s="1473" t="s">
        <v>785</v>
      </c>
      <c r="D320" s="1473"/>
      <c r="E320" s="1474" t="s">
        <v>537</v>
      </c>
      <c r="F320" s="1476"/>
      <c r="G320" s="1476"/>
    </row>
    <row r="321" spans="1:7" x14ac:dyDescent="0.3">
      <c r="A321" s="1472"/>
      <c r="B321" s="1472"/>
      <c r="C321" s="1473" t="s">
        <v>786</v>
      </c>
      <c r="D321" s="1473"/>
      <c r="E321" s="1474" t="s">
        <v>537</v>
      </c>
      <c r="F321" s="1476"/>
      <c r="G321" s="1476"/>
    </row>
    <row r="322" spans="1:7" x14ac:dyDescent="0.3">
      <c r="A322" s="1472"/>
      <c r="B322" s="1472"/>
      <c r="C322" s="1473" t="s">
        <v>787</v>
      </c>
      <c r="D322" s="1473"/>
      <c r="E322" s="1474" t="s">
        <v>537</v>
      </c>
      <c r="F322" s="1476"/>
      <c r="G322" s="1476"/>
    </row>
    <row r="323" spans="1:7" x14ac:dyDescent="0.3">
      <c r="A323" s="1472"/>
      <c r="B323" s="1472"/>
      <c r="C323" s="1473" t="s">
        <v>788</v>
      </c>
      <c r="D323" s="1473"/>
      <c r="E323" s="1474" t="s">
        <v>537</v>
      </c>
      <c r="F323" s="1476"/>
      <c r="G323" s="1476"/>
    </row>
    <row r="324" spans="1:7" x14ac:dyDescent="0.3">
      <c r="A324" s="1472"/>
      <c r="B324" s="1472"/>
      <c r="C324" s="1473" t="s">
        <v>789</v>
      </c>
      <c r="D324" s="1473"/>
      <c r="E324" s="1474" t="s">
        <v>537</v>
      </c>
      <c r="F324" s="1476"/>
      <c r="G324" s="1476"/>
    </row>
    <row r="325" spans="1:7" x14ac:dyDescent="0.3">
      <c r="A325" s="1472"/>
      <c r="B325" s="1472"/>
      <c r="C325" s="1473" t="s">
        <v>790</v>
      </c>
      <c r="D325" s="1473"/>
      <c r="E325" s="1474" t="s">
        <v>537</v>
      </c>
      <c r="F325" s="1476"/>
      <c r="G325" s="1476"/>
    </row>
    <row r="326" spans="1:7" x14ac:dyDescent="0.3">
      <c r="A326" s="1472"/>
      <c r="B326" s="1472"/>
      <c r="C326" s="1473" t="s">
        <v>791</v>
      </c>
      <c r="D326" s="1473"/>
      <c r="E326" s="1474" t="s">
        <v>537</v>
      </c>
      <c r="F326" s="1476"/>
      <c r="G326" s="1476"/>
    </row>
    <row r="327" spans="1:7" x14ac:dyDescent="0.3">
      <c r="A327" s="1472"/>
      <c r="B327" s="1472"/>
      <c r="C327" s="1473" t="s">
        <v>792</v>
      </c>
      <c r="D327" s="1473"/>
      <c r="E327" s="1474" t="s">
        <v>537</v>
      </c>
      <c r="F327" s="1476"/>
      <c r="G327" s="1476"/>
    </row>
    <row r="328" spans="1:7" x14ac:dyDescent="0.3">
      <c r="A328" s="1472"/>
      <c r="B328" s="1472"/>
      <c r="C328" s="1473" t="s">
        <v>793</v>
      </c>
      <c r="D328" s="1473"/>
      <c r="E328" s="1474" t="s">
        <v>537</v>
      </c>
      <c r="F328" s="1476"/>
      <c r="G328" s="1476"/>
    </row>
    <row r="329" spans="1:7" x14ac:dyDescent="0.3">
      <c r="A329" s="1472">
        <v>4</v>
      </c>
      <c r="B329" s="1472"/>
      <c r="C329" s="1473" t="s">
        <v>1548</v>
      </c>
      <c r="D329" s="1473"/>
      <c r="E329" s="1466" t="s">
        <v>1846</v>
      </c>
      <c r="F329" s="1476"/>
      <c r="G329" s="1476"/>
    </row>
    <row r="330" spans="1:7" x14ac:dyDescent="0.3">
      <c r="A330" s="1472"/>
      <c r="B330" s="1472"/>
      <c r="C330" s="1473" t="s">
        <v>794</v>
      </c>
      <c r="D330" s="1473"/>
      <c r="E330" s="1474" t="s">
        <v>537</v>
      </c>
      <c r="F330" s="1476"/>
      <c r="G330" s="1476"/>
    </row>
    <row r="331" spans="1:7" x14ac:dyDescent="0.3">
      <c r="A331" s="1472"/>
      <c r="B331" s="1472"/>
      <c r="C331" s="1473" t="s">
        <v>795</v>
      </c>
      <c r="D331" s="1473"/>
      <c r="E331" s="1474" t="s">
        <v>537</v>
      </c>
      <c r="F331" s="1476"/>
      <c r="G331" s="1476"/>
    </row>
    <row r="332" spans="1:7" x14ac:dyDescent="0.3">
      <c r="A332" s="1472"/>
      <c r="B332" s="1472"/>
      <c r="C332" s="1473" t="s">
        <v>796</v>
      </c>
      <c r="D332" s="1473"/>
      <c r="E332" s="1474" t="s">
        <v>537</v>
      </c>
      <c r="F332" s="1476"/>
      <c r="G332" s="1476"/>
    </row>
    <row r="333" spans="1:7" x14ac:dyDescent="0.3">
      <c r="A333" s="1472"/>
      <c r="B333" s="1472"/>
      <c r="C333" s="1473" t="s">
        <v>797</v>
      </c>
      <c r="D333" s="1473"/>
      <c r="E333" s="1474" t="s">
        <v>537</v>
      </c>
      <c r="F333" s="1476"/>
      <c r="G333" s="1476"/>
    </row>
    <row r="334" spans="1:7" x14ac:dyDescent="0.3">
      <c r="A334" s="1472"/>
      <c r="B334" s="1472"/>
      <c r="C334" s="1473" t="s">
        <v>798</v>
      </c>
      <c r="D334" s="1473"/>
      <c r="E334" s="1474" t="s">
        <v>537</v>
      </c>
      <c r="F334" s="1476"/>
      <c r="G334" s="1476"/>
    </row>
    <row r="335" spans="1:7" x14ac:dyDescent="0.3">
      <c r="A335" s="1472"/>
      <c r="B335" s="1472"/>
      <c r="C335" s="1473" t="s">
        <v>799</v>
      </c>
      <c r="D335" s="1473"/>
      <c r="E335" s="1474" t="s">
        <v>537</v>
      </c>
      <c r="F335" s="1476"/>
      <c r="G335" s="1476"/>
    </row>
    <row r="336" spans="1:7" x14ac:dyDescent="0.3">
      <c r="A336" s="1472"/>
      <c r="B336" s="1472"/>
      <c r="C336" s="1473" t="s">
        <v>800</v>
      </c>
      <c r="D336" s="1473"/>
      <c r="E336" s="1474" t="s">
        <v>537</v>
      </c>
      <c r="F336" s="1476"/>
      <c r="G336" s="1476"/>
    </row>
    <row r="337" spans="1:7" x14ac:dyDescent="0.3">
      <c r="A337" s="1472"/>
      <c r="B337" s="1472"/>
      <c r="C337" s="1473" t="s">
        <v>801</v>
      </c>
      <c r="D337" s="1473"/>
      <c r="E337" s="1474" t="s">
        <v>537</v>
      </c>
      <c r="F337" s="1476"/>
      <c r="G337" s="1476"/>
    </row>
    <row r="338" spans="1:7" x14ac:dyDescent="0.3">
      <c r="A338" s="1472"/>
      <c r="B338" s="1472"/>
      <c r="C338" s="1473" t="s">
        <v>802</v>
      </c>
      <c r="D338" s="1473"/>
      <c r="E338" s="1474" t="s">
        <v>537</v>
      </c>
      <c r="F338" s="1476"/>
      <c r="G338" s="1476"/>
    </row>
    <row r="339" spans="1:7" x14ac:dyDescent="0.3">
      <c r="A339" s="1472">
        <v>4</v>
      </c>
      <c r="B339" s="1472"/>
      <c r="C339" s="1473" t="s">
        <v>1549</v>
      </c>
      <c r="D339" s="1473"/>
      <c r="E339" s="1466" t="s">
        <v>1847</v>
      </c>
      <c r="F339" s="1476"/>
      <c r="G339" s="1476"/>
    </row>
    <row r="340" spans="1:7" x14ac:dyDescent="0.3">
      <c r="A340" s="1472"/>
      <c r="B340" s="1472"/>
      <c r="C340" s="1473" t="s">
        <v>803</v>
      </c>
      <c r="D340" s="1473"/>
      <c r="E340" s="1474" t="s">
        <v>537</v>
      </c>
      <c r="F340" s="1476"/>
      <c r="G340" s="1476"/>
    </row>
    <row r="341" spans="1:7" x14ac:dyDescent="0.3">
      <c r="A341" s="1472"/>
      <c r="B341" s="1472"/>
      <c r="C341" s="1473" t="s">
        <v>804</v>
      </c>
      <c r="D341" s="1473"/>
      <c r="E341" s="1474" t="s">
        <v>537</v>
      </c>
      <c r="F341" s="1476"/>
      <c r="G341" s="1476"/>
    </row>
    <row r="342" spans="1:7" x14ac:dyDescent="0.3">
      <c r="A342" s="1472"/>
      <c r="B342" s="1472"/>
      <c r="C342" s="1473" t="s">
        <v>805</v>
      </c>
      <c r="D342" s="1473"/>
      <c r="E342" s="1474" t="s">
        <v>537</v>
      </c>
      <c r="F342" s="1476"/>
      <c r="G342" s="1476"/>
    </row>
    <row r="343" spans="1:7" x14ac:dyDescent="0.3">
      <c r="A343" s="1472"/>
      <c r="B343" s="1472"/>
      <c r="C343" s="1473" t="s">
        <v>806</v>
      </c>
      <c r="D343" s="1473"/>
      <c r="E343" s="1474" t="s">
        <v>537</v>
      </c>
      <c r="F343" s="1476"/>
      <c r="G343" s="1476"/>
    </row>
    <row r="344" spans="1:7" x14ac:dyDescent="0.3">
      <c r="A344" s="1472"/>
      <c r="B344" s="1472"/>
      <c r="C344" s="1473" t="s">
        <v>807</v>
      </c>
      <c r="D344" s="1473"/>
      <c r="E344" s="1474" t="s">
        <v>537</v>
      </c>
      <c r="F344" s="1476"/>
      <c r="G344" s="1476"/>
    </row>
    <row r="345" spans="1:7" x14ac:dyDescent="0.3">
      <c r="A345" s="1472"/>
      <c r="B345" s="1472"/>
      <c r="C345" s="1473" t="s">
        <v>808</v>
      </c>
      <c r="D345" s="1473"/>
      <c r="E345" s="1474" t="s">
        <v>537</v>
      </c>
      <c r="F345" s="1476"/>
      <c r="G345" s="1476"/>
    </row>
    <row r="346" spans="1:7" x14ac:dyDescent="0.3">
      <c r="A346" s="1472"/>
      <c r="B346" s="1472"/>
      <c r="C346" s="1473" t="s">
        <v>809</v>
      </c>
      <c r="D346" s="1473"/>
      <c r="E346" s="1474" t="s">
        <v>537</v>
      </c>
      <c r="F346" s="1476"/>
      <c r="G346" s="1476"/>
    </row>
    <row r="347" spans="1:7" x14ac:dyDescent="0.3">
      <c r="A347" s="1472"/>
      <c r="B347" s="1472"/>
      <c r="C347" s="1473" t="s">
        <v>810</v>
      </c>
      <c r="D347" s="1473"/>
      <c r="E347" s="1474" t="s">
        <v>537</v>
      </c>
      <c r="F347" s="1476"/>
      <c r="G347" s="1476"/>
    </row>
    <row r="348" spans="1:7" x14ac:dyDescent="0.3">
      <c r="A348" s="1472"/>
      <c r="B348" s="1472"/>
      <c r="C348" s="1473" t="s">
        <v>811</v>
      </c>
      <c r="D348" s="1473"/>
      <c r="E348" s="1474" t="s">
        <v>537</v>
      </c>
      <c r="F348" s="1476"/>
      <c r="G348" s="1476"/>
    </row>
    <row r="349" spans="1:7" x14ac:dyDescent="0.3">
      <c r="A349" s="1472">
        <v>4</v>
      </c>
      <c r="B349" s="1472"/>
      <c r="C349" s="1473" t="s">
        <v>1550</v>
      </c>
      <c r="D349" s="1473"/>
      <c r="E349" s="1466" t="s">
        <v>1848</v>
      </c>
      <c r="F349" s="1476"/>
      <c r="G349" s="1476"/>
    </row>
    <row r="350" spans="1:7" x14ac:dyDescent="0.3">
      <c r="A350" s="1472"/>
      <c r="B350" s="1472"/>
      <c r="C350" s="1473" t="s">
        <v>812</v>
      </c>
      <c r="D350" s="1473"/>
      <c r="E350" s="1474" t="s">
        <v>537</v>
      </c>
      <c r="F350" s="1476"/>
      <c r="G350" s="1476"/>
    </row>
    <row r="351" spans="1:7" x14ac:dyDescent="0.3">
      <c r="A351" s="1472"/>
      <c r="B351" s="1472"/>
      <c r="C351" s="1473" t="s">
        <v>813</v>
      </c>
      <c r="D351" s="1473"/>
      <c r="E351" s="1474" t="s">
        <v>537</v>
      </c>
      <c r="F351" s="1476"/>
      <c r="G351" s="1476"/>
    </row>
    <row r="352" spans="1:7" x14ac:dyDescent="0.3">
      <c r="A352" s="1472"/>
      <c r="B352" s="1472"/>
      <c r="C352" s="1473" t="s">
        <v>814</v>
      </c>
      <c r="D352" s="1473"/>
      <c r="E352" s="1474" t="s">
        <v>537</v>
      </c>
      <c r="F352" s="1476"/>
      <c r="G352" s="1476"/>
    </row>
    <row r="353" spans="1:7" x14ac:dyDescent="0.3">
      <c r="A353" s="1472"/>
      <c r="B353" s="1472"/>
      <c r="C353" s="1473" t="s">
        <v>815</v>
      </c>
      <c r="D353" s="1473"/>
      <c r="E353" s="1474" t="s">
        <v>537</v>
      </c>
      <c r="F353" s="1476"/>
      <c r="G353" s="1476"/>
    </row>
    <row r="354" spans="1:7" x14ac:dyDescent="0.3">
      <c r="A354" s="1472"/>
      <c r="B354" s="1472"/>
      <c r="C354" s="1473" t="s">
        <v>816</v>
      </c>
      <c r="D354" s="1473"/>
      <c r="E354" s="1474" t="s">
        <v>537</v>
      </c>
      <c r="F354" s="1476"/>
      <c r="G354" s="1476"/>
    </row>
    <row r="355" spans="1:7" x14ac:dyDescent="0.3">
      <c r="A355" s="1472"/>
      <c r="B355" s="1472"/>
      <c r="C355" s="1473" t="s">
        <v>817</v>
      </c>
      <c r="D355" s="1473"/>
      <c r="E355" s="1474" t="s">
        <v>537</v>
      </c>
      <c r="F355" s="1476"/>
      <c r="G355" s="1476"/>
    </row>
    <row r="356" spans="1:7" x14ac:dyDescent="0.3">
      <c r="A356" s="1472"/>
      <c r="B356" s="1472"/>
      <c r="C356" s="1473" t="s">
        <v>818</v>
      </c>
      <c r="D356" s="1473"/>
      <c r="E356" s="1474" t="s">
        <v>537</v>
      </c>
      <c r="F356" s="1476"/>
      <c r="G356" s="1476"/>
    </row>
    <row r="357" spans="1:7" x14ac:dyDescent="0.3">
      <c r="A357" s="1472"/>
      <c r="B357" s="1472"/>
      <c r="C357" s="1473" t="s">
        <v>819</v>
      </c>
      <c r="D357" s="1473"/>
      <c r="E357" s="1474" t="s">
        <v>537</v>
      </c>
      <c r="F357" s="1476"/>
      <c r="G357" s="1476"/>
    </row>
    <row r="358" spans="1:7" x14ac:dyDescent="0.3">
      <c r="A358" s="1472"/>
      <c r="B358" s="1472"/>
      <c r="C358" s="1473" t="s">
        <v>820</v>
      </c>
      <c r="D358" s="1473"/>
      <c r="E358" s="1474" t="s">
        <v>537</v>
      </c>
      <c r="F358" s="1476"/>
      <c r="G358" s="1476"/>
    </row>
    <row r="359" spans="1:7" x14ac:dyDescent="0.3">
      <c r="A359" s="1472">
        <v>4</v>
      </c>
      <c r="B359" s="1472"/>
      <c r="C359" s="1473" t="s">
        <v>1551</v>
      </c>
      <c r="D359" s="1473"/>
      <c r="E359" s="1466" t="s">
        <v>1849</v>
      </c>
      <c r="F359" s="1476"/>
      <c r="G359" s="1476"/>
    </row>
    <row r="360" spans="1:7" x14ac:dyDescent="0.3">
      <c r="A360" s="1472"/>
      <c r="B360" s="1472"/>
      <c r="C360" s="1473" t="s">
        <v>821</v>
      </c>
      <c r="D360" s="1473"/>
      <c r="E360" s="1474" t="s">
        <v>537</v>
      </c>
      <c r="F360" s="1476"/>
      <c r="G360" s="1476"/>
    </row>
    <row r="361" spans="1:7" x14ac:dyDescent="0.3">
      <c r="A361" s="1472"/>
      <c r="B361" s="1472"/>
      <c r="C361" s="1473" t="s">
        <v>822</v>
      </c>
      <c r="D361" s="1473"/>
      <c r="E361" s="1474" t="s">
        <v>537</v>
      </c>
      <c r="F361" s="1476"/>
      <c r="G361" s="1476"/>
    </row>
    <row r="362" spans="1:7" x14ac:dyDescent="0.3">
      <c r="A362" s="1472"/>
      <c r="B362" s="1472"/>
      <c r="C362" s="1473" t="s">
        <v>823</v>
      </c>
      <c r="D362" s="1473"/>
      <c r="E362" s="1474" t="s">
        <v>537</v>
      </c>
      <c r="F362" s="1476"/>
      <c r="G362" s="1476"/>
    </row>
    <row r="363" spans="1:7" x14ac:dyDescent="0.3">
      <c r="A363" s="1472"/>
      <c r="B363" s="1472"/>
      <c r="C363" s="1473" t="s">
        <v>824</v>
      </c>
      <c r="D363" s="1473"/>
      <c r="E363" s="1474" t="s">
        <v>537</v>
      </c>
      <c r="F363" s="1476"/>
      <c r="G363" s="1476"/>
    </row>
    <row r="364" spans="1:7" x14ac:dyDescent="0.3">
      <c r="A364" s="1472"/>
      <c r="B364" s="1472"/>
      <c r="C364" s="1473" t="s">
        <v>825</v>
      </c>
      <c r="D364" s="1473"/>
      <c r="E364" s="1474" t="s">
        <v>537</v>
      </c>
      <c r="F364" s="1476"/>
      <c r="G364" s="1476"/>
    </row>
    <row r="365" spans="1:7" x14ac:dyDescent="0.3">
      <c r="A365" s="1472"/>
      <c r="B365" s="1472"/>
      <c r="C365" s="1473" t="s">
        <v>826</v>
      </c>
      <c r="D365" s="1473"/>
      <c r="E365" s="1474" t="s">
        <v>537</v>
      </c>
      <c r="F365" s="1476"/>
      <c r="G365" s="1476"/>
    </row>
    <row r="366" spans="1:7" x14ac:dyDescent="0.3">
      <c r="A366" s="1472"/>
      <c r="B366" s="1472"/>
      <c r="C366" s="1473" t="s">
        <v>827</v>
      </c>
      <c r="D366" s="1473"/>
      <c r="E366" s="1474" t="s">
        <v>537</v>
      </c>
      <c r="F366" s="1476"/>
      <c r="G366" s="1476"/>
    </row>
    <row r="367" spans="1:7" x14ac:dyDescent="0.3">
      <c r="A367" s="1472"/>
      <c r="B367" s="1472"/>
      <c r="C367" s="1473" t="s">
        <v>828</v>
      </c>
      <c r="D367" s="1473"/>
      <c r="E367" s="1474" t="s">
        <v>537</v>
      </c>
      <c r="F367" s="1476"/>
      <c r="G367" s="1476"/>
    </row>
    <row r="368" spans="1:7" x14ac:dyDescent="0.3">
      <c r="A368" s="1472"/>
      <c r="B368" s="1472"/>
      <c r="C368" s="1473" t="s">
        <v>829</v>
      </c>
      <c r="D368" s="1473"/>
      <c r="E368" s="1474" t="s">
        <v>537</v>
      </c>
      <c r="F368" s="1476"/>
      <c r="G368" s="1476"/>
    </row>
    <row r="369" spans="1:7" x14ac:dyDescent="0.3">
      <c r="A369" s="1472">
        <v>4</v>
      </c>
      <c r="B369" s="1472"/>
      <c r="C369" s="1473" t="s">
        <v>1552</v>
      </c>
      <c r="D369" s="1473"/>
      <c r="E369" s="1466" t="s">
        <v>1850</v>
      </c>
      <c r="F369" s="1476"/>
      <c r="G369" s="1476"/>
    </row>
    <row r="370" spans="1:7" x14ac:dyDescent="0.3">
      <c r="A370" s="1472"/>
      <c r="B370" s="1472"/>
      <c r="C370" s="1473" t="s">
        <v>830</v>
      </c>
      <c r="D370" s="1473"/>
      <c r="E370" s="1474" t="s">
        <v>537</v>
      </c>
      <c r="F370" s="1476"/>
      <c r="G370" s="1476"/>
    </row>
    <row r="371" spans="1:7" x14ac:dyDescent="0.3">
      <c r="A371" s="1472"/>
      <c r="B371" s="1472"/>
      <c r="C371" s="1473" t="s">
        <v>831</v>
      </c>
      <c r="D371" s="1473"/>
      <c r="E371" s="1474" t="s">
        <v>537</v>
      </c>
      <c r="F371" s="1476"/>
      <c r="G371" s="1476"/>
    </row>
    <row r="372" spans="1:7" x14ac:dyDescent="0.3">
      <c r="A372" s="1472"/>
      <c r="B372" s="1472"/>
      <c r="C372" s="1473" t="s">
        <v>832</v>
      </c>
      <c r="D372" s="1473"/>
      <c r="E372" s="1474" t="s">
        <v>537</v>
      </c>
      <c r="F372" s="1476"/>
      <c r="G372" s="1476"/>
    </row>
    <row r="373" spans="1:7" x14ac:dyDescent="0.3">
      <c r="A373" s="1472"/>
      <c r="B373" s="1472"/>
      <c r="C373" s="1473" t="s">
        <v>833</v>
      </c>
      <c r="D373" s="1473"/>
      <c r="E373" s="1474" t="s">
        <v>537</v>
      </c>
      <c r="F373" s="1476"/>
      <c r="G373" s="1476"/>
    </row>
    <row r="374" spans="1:7" x14ac:dyDescent="0.3">
      <c r="A374" s="1472"/>
      <c r="B374" s="1472"/>
      <c r="C374" s="1473" t="s">
        <v>834</v>
      </c>
      <c r="D374" s="1473"/>
      <c r="E374" s="1474" t="s">
        <v>537</v>
      </c>
      <c r="F374" s="1476"/>
      <c r="G374" s="1476"/>
    </row>
    <row r="375" spans="1:7" x14ac:dyDescent="0.3">
      <c r="A375" s="1472"/>
      <c r="B375" s="1472"/>
      <c r="C375" s="1473" t="s">
        <v>835</v>
      </c>
      <c r="D375" s="1473"/>
      <c r="E375" s="1474" t="s">
        <v>537</v>
      </c>
      <c r="F375" s="1476"/>
      <c r="G375" s="1476"/>
    </row>
    <row r="376" spans="1:7" x14ac:dyDescent="0.3">
      <c r="A376" s="1472"/>
      <c r="B376" s="1472"/>
      <c r="C376" s="1473" t="s">
        <v>836</v>
      </c>
      <c r="D376" s="1473"/>
      <c r="E376" s="1474" t="s">
        <v>537</v>
      </c>
      <c r="F376" s="1476"/>
      <c r="G376" s="1476"/>
    </row>
    <row r="377" spans="1:7" x14ac:dyDescent="0.3">
      <c r="A377" s="1472"/>
      <c r="B377" s="1472"/>
      <c r="C377" s="1473" t="s">
        <v>837</v>
      </c>
      <c r="D377" s="1473"/>
      <c r="E377" s="1474" t="s">
        <v>537</v>
      </c>
      <c r="F377" s="1476"/>
      <c r="G377" s="1476"/>
    </row>
    <row r="378" spans="1:7" x14ac:dyDescent="0.3">
      <c r="A378" s="1472"/>
      <c r="B378" s="1472"/>
      <c r="C378" s="1473" t="s">
        <v>838</v>
      </c>
      <c r="D378" s="1473"/>
      <c r="E378" s="1474" t="s">
        <v>537</v>
      </c>
      <c r="F378" s="1476"/>
      <c r="G378" s="1476"/>
    </row>
    <row r="379" spans="1:7" x14ac:dyDescent="0.3">
      <c r="A379" s="1472"/>
      <c r="B379" s="1472"/>
      <c r="C379" s="1473" t="s">
        <v>839</v>
      </c>
      <c r="D379" s="1473"/>
      <c r="E379" s="1474" t="s">
        <v>537</v>
      </c>
      <c r="F379" s="1476"/>
      <c r="G379" s="1476"/>
    </row>
    <row r="380" spans="1:7" x14ac:dyDescent="0.3">
      <c r="A380" s="1472"/>
      <c r="B380" s="1472"/>
      <c r="C380" s="1473" t="s">
        <v>840</v>
      </c>
      <c r="D380" s="1473"/>
      <c r="E380" s="1474" t="s">
        <v>537</v>
      </c>
      <c r="F380" s="1476"/>
      <c r="G380" s="1476"/>
    </row>
    <row r="381" spans="1:7" x14ac:dyDescent="0.3">
      <c r="A381" s="1472"/>
      <c r="B381" s="1472"/>
      <c r="C381" s="1473" t="s">
        <v>841</v>
      </c>
      <c r="D381" s="1473"/>
      <c r="E381" s="1474" t="s">
        <v>537</v>
      </c>
      <c r="F381" s="1476"/>
      <c r="G381" s="1476"/>
    </row>
    <row r="382" spans="1:7" x14ac:dyDescent="0.3">
      <c r="A382" s="1472"/>
      <c r="B382" s="1472"/>
      <c r="C382" s="1473" t="s">
        <v>842</v>
      </c>
      <c r="D382" s="1473"/>
      <c r="E382" s="1474" t="s">
        <v>537</v>
      </c>
      <c r="F382" s="1476"/>
      <c r="G382" s="1476"/>
    </row>
    <row r="383" spans="1:7" x14ac:dyDescent="0.3">
      <c r="A383" s="1472"/>
      <c r="B383" s="1472"/>
      <c r="C383" s="1473" t="s">
        <v>843</v>
      </c>
      <c r="D383" s="1473"/>
      <c r="E383" s="1474" t="s">
        <v>537</v>
      </c>
      <c r="F383" s="1476"/>
      <c r="G383" s="1476"/>
    </row>
    <row r="384" spans="1:7" x14ac:dyDescent="0.3">
      <c r="A384" s="1472"/>
      <c r="B384" s="1472"/>
      <c r="C384" s="1473" t="s">
        <v>844</v>
      </c>
      <c r="D384" s="1473"/>
      <c r="E384" s="1474" t="s">
        <v>537</v>
      </c>
      <c r="F384" s="1476"/>
      <c r="G384" s="1476"/>
    </row>
    <row r="385" spans="1:7" x14ac:dyDescent="0.3">
      <c r="A385" s="1472"/>
      <c r="B385" s="1472"/>
      <c r="C385" s="1473" t="s">
        <v>845</v>
      </c>
      <c r="D385" s="1473"/>
      <c r="E385" s="1474" t="s">
        <v>537</v>
      </c>
      <c r="F385" s="1476"/>
      <c r="G385" s="1476"/>
    </row>
    <row r="386" spans="1:7" x14ac:dyDescent="0.3">
      <c r="A386" s="1472"/>
      <c r="B386" s="1472"/>
      <c r="C386" s="1473" t="s">
        <v>846</v>
      </c>
      <c r="D386" s="1473"/>
      <c r="E386" s="1474" t="s">
        <v>537</v>
      </c>
      <c r="F386" s="1476"/>
      <c r="G386" s="1476"/>
    </row>
    <row r="387" spans="1:7" x14ac:dyDescent="0.3">
      <c r="A387" s="1472"/>
      <c r="B387" s="1472"/>
      <c r="C387" s="1473" t="s">
        <v>847</v>
      </c>
      <c r="D387" s="1473"/>
      <c r="E387" s="1474" t="s">
        <v>537</v>
      </c>
      <c r="F387" s="1476"/>
      <c r="G387" s="1476"/>
    </row>
    <row r="388" spans="1:7" x14ac:dyDescent="0.3">
      <c r="A388" s="1472"/>
      <c r="B388" s="1472"/>
      <c r="C388" s="1473" t="s">
        <v>848</v>
      </c>
      <c r="D388" s="1473"/>
      <c r="E388" s="1474" t="s">
        <v>537</v>
      </c>
      <c r="F388" s="1476"/>
      <c r="G388" s="1476"/>
    </row>
    <row r="389" spans="1:7" x14ac:dyDescent="0.3">
      <c r="A389" s="1472"/>
      <c r="B389" s="1472"/>
      <c r="C389" s="1473" t="s">
        <v>849</v>
      </c>
      <c r="D389" s="1473"/>
      <c r="E389" s="1474" t="s">
        <v>537</v>
      </c>
      <c r="F389" s="1476"/>
      <c r="G389" s="1476"/>
    </row>
    <row r="390" spans="1:7" x14ac:dyDescent="0.3">
      <c r="A390" s="1472"/>
      <c r="B390" s="1472"/>
      <c r="C390" s="1473" t="s">
        <v>850</v>
      </c>
      <c r="D390" s="1473"/>
      <c r="E390" s="1474" t="s">
        <v>537</v>
      </c>
      <c r="F390" s="1476"/>
      <c r="G390" s="1476"/>
    </row>
    <row r="391" spans="1:7" x14ac:dyDescent="0.3">
      <c r="A391" s="1472"/>
      <c r="B391" s="1472"/>
      <c r="C391" s="1473" t="s">
        <v>851</v>
      </c>
      <c r="D391" s="1473"/>
      <c r="E391" s="1474" t="s">
        <v>537</v>
      </c>
      <c r="F391" s="1476"/>
      <c r="G391" s="1476"/>
    </row>
    <row r="392" spans="1:7" x14ac:dyDescent="0.3">
      <c r="A392" s="1472"/>
      <c r="B392" s="1472"/>
      <c r="C392" s="1473" t="s">
        <v>852</v>
      </c>
      <c r="D392" s="1473"/>
      <c r="E392" s="1474" t="s">
        <v>537</v>
      </c>
      <c r="F392" s="1476"/>
      <c r="G392" s="1476"/>
    </row>
    <row r="393" spans="1:7" x14ac:dyDescent="0.3">
      <c r="A393" s="1472"/>
      <c r="B393" s="1472"/>
      <c r="C393" s="1473" t="s">
        <v>853</v>
      </c>
      <c r="D393" s="1473"/>
      <c r="E393" s="1474" t="s">
        <v>537</v>
      </c>
      <c r="F393" s="1476"/>
      <c r="G393" s="1476"/>
    </row>
    <row r="394" spans="1:7" x14ac:dyDescent="0.3">
      <c r="A394" s="1472"/>
      <c r="B394" s="1472"/>
      <c r="C394" s="1473" t="s">
        <v>854</v>
      </c>
      <c r="D394" s="1473"/>
      <c r="E394" s="1474" t="s">
        <v>537</v>
      </c>
      <c r="F394" s="1476"/>
      <c r="G394" s="1476"/>
    </row>
    <row r="395" spans="1:7" x14ac:dyDescent="0.3">
      <c r="A395" s="1472"/>
      <c r="B395" s="1472"/>
      <c r="C395" s="1473" t="s">
        <v>855</v>
      </c>
      <c r="D395" s="1473"/>
      <c r="E395" s="1474" t="s">
        <v>537</v>
      </c>
      <c r="F395" s="1476"/>
      <c r="G395" s="1476"/>
    </row>
    <row r="396" spans="1:7" x14ac:dyDescent="0.3">
      <c r="A396" s="1472"/>
      <c r="B396" s="1472"/>
      <c r="C396" s="1473" t="s">
        <v>856</v>
      </c>
      <c r="D396" s="1473"/>
      <c r="E396" s="1474" t="s">
        <v>537</v>
      </c>
      <c r="F396" s="1476"/>
      <c r="G396" s="1476"/>
    </row>
    <row r="397" spans="1:7" x14ac:dyDescent="0.3">
      <c r="A397" s="1472"/>
      <c r="B397" s="1472"/>
      <c r="C397" s="1473" t="s">
        <v>857</v>
      </c>
      <c r="D397" s="1473"/>
      <c r="E397" s="1474" t="s">
        <v>537</v>
      </c>
      <c r="F397" s="1476"/>
      <c r="G397" s="1476"/>
    </row>
    <row r="398" spans="1:7" x14ac:dyDescent="0.3">
      <c r="A398" s="1472"/>
      <c r="B398" s="1472"/>
      <c r="C398" s="1473" t="s">
        <v>858</v>
      </c>
      <c r="D398" s="1473"/>
      <c r="E398" s="1474" t="s">
        <v>537</v>
      </c>
      <c r="F398" s="1476"/>
      <c r="G398" s="1476"/>
    </row>
    <row r="399" spans="1:7" x14ac:dyDescent="0.3">
      <c r="A399" s="1472">
        <v>4</v>
      </c>
      <c r="B399" s="1472"/>
      <c r="C399" s="1473" t="s">
        <v>1553</v>
      </c>
      <c r="D399" s="1473"/>
      <c r="E399" s="1466" t="s">
        <v>1554</v>
      </c>
      <c r="F399" s="1476"/>
      <c r="G399" s="1476"/>
    </row>
    <row r="400" spans="1:7" x14ac:dyDescent="0.3">
      <c r="A400" s="1472"/>
      <c r="B400" s="1472"/>
      <c r="C400" s="1473" t="s">
        <v>859</v>
      </c>
      <c r="D400" s="1473"/>
      <c r="E400" s="1474" t="s">
        <v>537</v>
      </c>
      <c r="F400" s="1476"/>
      <c r="G400" s="1476"/>
    </row>
    <row r="401" spans="1:7" x14ac:dyDescent="0.3">
      <c r="A401" s="1472"/>
      <c r="B401" s="1472"/>
      <c r="C401" s="1473" t="s">
        <v>860</v>
      </c>
      <c r="D401" s="1473"/>
      <c r="E401" s="1474" t="s">
        <v>537</v>
      </c>
      <c r="F401" s="1476"/>
      <c r="G401" s="1476"/>
    </row>
    <row r="402" spans="1:7" x14ac:dyDescent="0.3">
      <c r="A402" s="1472"/>
      <c r="B402" s="1472"/>
      <c r="C402" s="1473" t="s">
        <v>861</v>
      </c>
      <c r="D402" s="1473"/>
      <c r="E402" s="1474" t="s">
        <v>537</v>
      </c>
      <c r="F402" s="1476"/>
      <c r="G402" s="1476"/>
    </row>
    <row r="403" spans="1:7" x14ac:dyDescent="0.3">
      <c r="A403" s="1472"/>
      <c r="B403" s="1472"/>
      <c r="C403" s="1473" t="s">
        <v>862</v>
      </c>
      <c r="D403" s="1473"/>
      <c r="E403" s="1474" t="s">
        <v>537</v>
      </c>
      <c r="F403" s="1476"/>
      <c r="G403" s="1476"/>
    </row>
    <row r="404" spans="1:7" x14ac:dyDescent="0.3">
      <c r="A404" s="1472"/>
      <c r="B404" s="1472"/>
      <c r="C404" s="1473" t="s">
        <v>863</v>
      </c>
      <c r="D404" s="1473"/>
      <c r="E404" s="1474" t="s">
        <v>537</v>
      </c>
      <c r="F404" s="1476"/>
      <c r="G404" s="1476"/>
    </row>
    <row r="405" spans="1:7" x14ac:dyDescent="0.3">
      <c r="A405" s="1472"/>
      <c r="B405" s="1472"/>
      <c r="C405" s="1473" t="s">
        <v>864</v>
      </c>
      <c r="D405" s="1473"/>
      <c r="E405" s="1474" t="s">
        <v>537</v>
      </c>
      <c r="F405" s="1476"/>
      <c r="G405" s="1476"/>
    </row>
    <row r="406" spans="1:7" x14ac:dyDescent="0.3">
      <c r="A406" s="1472"/>
      <c r="B406" s="1472"/>
      <c r="C406" s="1473" t="s">
        <v>865</v>
      </c>
      <c r="D406" s="1473"/>
      <c r="E406" s="1474" t="s">
        <v>537</v>
      </c>
      <c r="F406" s="1476"/>
      <c r="G406" s="1476"/>
    </row>
    <row r="407" spans="1:7" x14ac:dyDescent="0.3">
      <c r="A407" s="1472"/>
      <c r="B407" s="1472"/>
      <c r="C407" s="1473" t="s">
        <v>866</v>
      </c>
      <c r="D407" s="1473"/>
      <c r="E407" s="1474" t="s">
        <v>537</v>
      </c>
      <c r="F407" s="1476"/>
      <c r="G407" s="1476"/>
    </row>
    <row r="408" spans="1:7" x14ac:dyDescent="0.3">
      <c r="A408" s="1472"/>
      <c r="B408" s="1472"/>
      <c r="C408" s="1473" t="s">
        <v>867</v>
      </c>
      <c r="D408" s="1473"/>
      <c r="E408" s="1474" t="s">
        <v>537</v>
      </c>
      <c r="F408" s="1476"/>
      <c r="G408" s="1476"/>
    </row>
    <row r="409" spans="1:7" x14ac:dyDescent="0.3">
      <c r="A409" s="1472">
        <v>4</v>
      </c>
      <c r="B409" s="1472"/>
      <c r="C409" s="1473" t="s">
        <v>1555</v>
      </c>
      <c r="D409" s="1473"/>
      <c r="E409" s="1466" t="s">
        <v>1556</v>
      </c>
      <c r="F409" s="1476"/>
      <c r="G409" s="1476"/>
    </row>
    <row r="410" spans="1:7" x14ac:dyDescent="0.3">
      <c r="A410" s="1472"/>
      <c r="B410" s="1472"/>
      <c r="C410" s="1473" t="s">
        <v>868</v>
      </c>
      <c r="D410" s="1473"/>
      <c r="E410" s="1474" t="s">
        <v>537</v>
      </c>
      <c r="F410" s="1476"/>
      <c r="G410" s="1476"/>
    </row>
    <row r="411" spans="1:7" x14ac:dyDescent="0.3">
      <c r="A411" s="1472"/>
      <c r="B411" s="1472"/>
      <c r="C411" s="1473" t="s">
        <v>869</v>
      </c>
      <c r="D411" s="1473"/>
      <c r="E411" s="1474" t="s">
        <v>537</v>
      </c>
      <c r="F411" s="1476"/>
      <c r="G411" s="1476"/>
    </row>
    <row r="412" spans="1:7" x14ac:dyDescent="0.3">
      <c r="A412" s="1472"/>
      <c r="B412" s="1472"/>
      <c r="C412" s="1473" t="s">
        <v>870</v>
      </c>
      <c r="D412" s="1473"/>
      <c r="E412" s="1474" t="s">
        <v>537</v>
      </c>
      <c r="F412" s="1476"/>
      <c r="G412" s="1476"/>
    </row>
    <row r="413" spans="1:7" x14ac:dyDescent="0.3">
      <c r="A413" s="1472"/>
      <c r="B413" s="1472"/>
      <c r="C413" s="1473" t="s">
        <v>871</v>
      </c>
      <c r="D413" s="1473"/>
      <c r="E413" s="1474" t="s">
        <v>537</v>
      </c>
      <c r="F413" s="1476"/>
      <c r="G413" s="1476"/>
    </row>
    <row r="414" spans="1:7" x14ac:dyDescent="0.3">
      <c r="A414" s="1472"/>
      <c r="B414" s="1472"/>
      <c r="C414" s="1473" t="s">
        <v>872</v>
      </c>
      <c r="D414" s="1473"/>
      <c r="E414" s="1474" t="s">
        <v>537</v>
      </c>
      <c r="F414" s="1476"/>
      <c r="G414" s="1476"/>
    </row>
    <row r="415" spans="1:7" x14ac:dyDescent="0.3">
      <c r="A415" s="1472"/>
      <c r="B415" s="1472"/>
      <c r="C415" s="1473" t="s">
        <v>873</v>
      </c>
      <c r="D415" s="1473"/>
      <c r="E415" s="1474" t="s">
        <v>537</v>
      </c>
      <c r="F415" s="1476"/>
      <c r="G415" s="1476"/>
    </row>
    <row r="416" spans="1:7" x14ac:dyDescent="0.3">
      <c r="A416" s="1472"/>
      <c r="B416" s="1472"/>
      <c r="C416" s="1473" t="s">
        <v>874</v>
      </c>
      <c r="D416" s="1473"/>
      <c r="E416" s="1474" t="s">
        <v>537</v>
      </c>
      <c r="F416" s="1476"/>
      <c r="G416" s="1476"/>
    </row>
    <row r="417" spans="1:7" x14ac:dyDescent="0.3">
      <c r="A417" s="1472"/>
      <c r="B417" s="1472"/>
      <c r="C417" s="1473" t="s">
        <v>875</v>
      </c>
      <c r="D417" s="1473"/>
      <c r="E417" s="1474" t="s">
        <v>537</v>
      </c>
      <c r="F417" s="1476"/>
      <c r="G417" s="1476"/>
    </row>
    <row r="418" spans="1:7" x14ac:dyDescent="0.3">
      <c r="A418" s="1472"/>
      <c r="B418" s="1472"/>
      <c r="C418" s="1473" t="s">
        <v>876</v>
      </c>
      <c r="D418" s="1473"/>
      <c r="E418" s="1474" t="s">
        <v>537</v>
      </c>
      <c r="F418" s="1476"/>
      <c r="G418" s="1476"/>
    </row>
    <row r="419" spans="1:7" x14ac:dyDescent="0.3">
      <c r="A419" s="1472">
        <v>4</v>
      </c>
      <c r="B419" s="1472"/>
      <c r="C419" s="1473" t="s">
        <v>1416</v>
      </c>
      <c r="D419" s="1473"/>
      <c r="E419" s="1466" t="s">
        <v>1851</v>
      </c>
      <c r="F419" s="1476"/>
      <c r="G419" s="1476"/>
    </row>
    <row r="420" spans="1:7" x14ac:dyDescent="0.3">
      <c r="A420" s="1472"/>
      <c r="B420" s="1472"/>
      <c r="C420" s="1473" t="s">
        <v>877</v>
      </c>
      <c r="D420" s="1473"/>
      <c r="E420" s="1474" t="s">
        <v>537</v>
      </c>
      <c r="F420" s="1476"/>
      <c r="G420" s="1476"/>
    </row>
    <row r="421" spans="1:7" x14ac:dyDescent="0.3">
      <c r="A421" s="1472"/>
      <c r="B421" s="1472"/>
      <c r="C421" s="1473" t="s">
        <v>878</v>
      </c>
      <c r="D421" s="1473"/>
      <c r="E421" s="1474" t="s">
        <v>537</v>
      </c>
      <c r="F421" s="1476"/>
      <c r="G421" s="1476"/>
    </row>
    <row r="422" spans="1:7" x14ac:dyDescent="0.3">
      <c r="A422" s="1472"/>
      <c r="B422" s="1472"/>
      <c r="C422" s="1473" t="s">
        <v>879</v>
      </c>
      <c r="D422" s="1473"/>
      <c r="E422" s="1474" t="s">
        <v>537</v>
      </c>
      <c r="F422" s="1476"/>
      <c r="G422" s="1476"/>
    </row>
    <row r="423" spans="1:7" x14ac:dyDescent="0.3">
      <c r="A423" s="1472"/>
      <c r="B423" s="1472"/>
      <c r="C423" s="1473" t="s">
        <v>880</v>
      </c>
      <c r="D423" s="1473"/>
      <c r="E423" s="1474" t="s">
        <v>537</v>
      </c>
      <c r="F423" s="1476"/>
      <c r="G423" s="1476"/>
    </row>
    <row r="424" spans="1:7" x14ac:dyDescent="0.3">
      <c r="A424" s="1472"/>
      <c r="B424" s="1472"/>
      <c r="C424" s="1473" t="s">
        <v>881</v>
      </c>
      <c r="D424" s="1473"/>
      <c r="E424" s="1474" t="s">
        <v>537</v>
      </c>
      <c r="F424" s="1476"/>
      <c r="G424" s="1476"/>
    </row>
    <row r="425" spans="1:7" x14ac:dyDescent="0.3">
      <c r="A425" s="1472">
        <v>4</v>
      </c>
      <c r="B425" s="1472"/>
      <c r="C425" s="1473" t="s">
        <v>1557</v>
      </c>
      <c r="D425" s="1473"/>
      <c r="E425" s="1466" t="s">
        <v>1558</v>
      </c>
      <c r="F425" s="1476"/>
      <c r="G425" s="1476"/>
    </row>
    <row r="426" spans="1:7" x14ac:dyDescent="0.3">
      <c r="A426" s="1472">
        <v>4</v>
      </c>
      <c r="B426" s="1472"/>
      <c r="C426" s="1473" t="s">
        <v>1559</v>
      </c>
      <c r="D426" s="1473"/>
      <c r="E426" s="1466" t="s">
        <v>1560</v>
      </c>
      <c r="F426" s="1476"/>
      <c r="G426" s="1476"/>
    </row>
    <row r="427" spans="1:7" x14ac:dyDescent="0.3">
      <c r="A427" s="1472"/>
      <c r="B427" s="1472"/>
      <c r="C427" s="1473" t="s">
        <v>882</v>
      </c>
      <c r="D427" s="1473"/>
      <c r="E427" s="1474" t="s">
        <v>537</v>
      </c>
      <c r="F427" s="1476"/>
      <c r="G427" s="1476"/>
    </row>
    <row r="428" spans="1:7" x14ac:dyDescent="0.3">
      <c r="A428" s="1472"/>
      <c r="B428" s="1472"/>
      <c r="C428" s="1473" t="s">
        <v>883</v>
      </c>
      <c r="D428" s="1473"/>
      <c r="E428" s="1474" t="s">
        <v>537</v>
      </c>
      <c r="F428" s="1476"/>
      <c r="G428" s="1476"/>
    </row>
    <row r="429" spans="1:7" x14ac:dyDescent="0.3">
      <c r="A429" s="1472">
        <v>4</v>
      </c>
      <c r="B429" s="1472"/>
      <c r="C429" s="1473" t="s">
        <v>1561</v>
      </c>
      <c r="D429" s="1473"/>
      <c r="E429" s="1466" t="s">
        <v>505</v>
      </c>
      <c r="F429" s="1476"/>
      <c r="G429" s="1476"/>
    </row>
    <row r="430" spans="1:7" x14ac:dyDescent="0.3">
      <c r="A430" s="1472"/>
      <c r="B430" s="1472"/>
      <c r="C430" s="1473" t="s">
        <v>884</v>
      </c>
      <c r="D430" s="1473"/>
      <c r="E430" s="1474" t="s">
        <v>537</v>
      </c>
      <c r="F430" s="1476"/>
      <c r="G430" s="1476"/>
    </row>
    <row r="431" spans="1:7" x14ac:dyDescent="0.3">
      <c r="A431" s="1472"/>
      <c r="B431" s="1472"/>
      <c r="C431" s="1473" t="s">
        <v>885</v>
      </c>
      <c r="D431" s="1473"/>
      <c r="E431" s="1474" t="s">
        <v>537</v>
      </c>
      <c r="F431" s="1476"/>
      <c r="G431" s="1476"/>
    </row>
    <row r="432" spans="1:7" x14ac:dyDescent="0.3">
      <c r="A432" s="1472"/>
      <c r="B432" s="1472"/>
      <c r="C432" s="1473" t="s">
        <v>886</v>
      </c>
      <c r="D432" s="1473"/>
      <c r="E432" s="1474" t="s">
        <v>537</v>
      </c>
      <c r="F432" s="1476"/>
      <c r="G432" s="1476"/>
    </row>
    <row r="433" spans="1:7" x14ac:dyDescent="0.3">
      <c r="A433" s="1472"/>
      <c r="B433" s="1472"/>
      <c r="C433" s="1473" t="s">
        <v>887</v>
      </c>
      <c r="D433" s="1473"/>
      <c r="E433" s="1474" t="s">
        <v>537</v>
      </c>
      <c r="F433" s="1476"/>
      <c r="G433" s="1476"/>
    </row>
    <row r="434" spans="1:7" x14ac:dyDescent="0.3">
      <c r="A434" s="1472"/>
      <c r="B434" s="1472"/>
      <c r="C434" s="1473" t="s">
        <v>888</v>
      </c>
      <c r="D434" s="1473"/>
      <c r="E434" s="1474" t="s">
        <v>537</v>
      </c>
      <c r="F434" s="1476"/>
      <c r="G434" s="1476"/>
    </row>
    <row r="435" spans="1:7" x14ac:dyDescent="0.3">
      <c r="A435" s="1472"/>
      <c r="B435" s="1472"/>
      <c r="C435" s="1473" t="s">
        <v>889</v>
      </c>
      <c r="D435" s="1473"/>
      <c r="E435" s="1474" t="s">
        <v>537</v>
      </c>
      <c r="F435" s="1476"/>
      <c r="G435" s="1476"/>
    </row>
    <row r="436" spans="1:7" x14ac:dyDescent="0.3">
      <c r="A436" s="1472"/>
      <c r="B436" s="1472"/>
      <c r="C436" s="1473" t="s">
        <v>890</v>
      </c>
      <c r="D436" s="1473"/>
      <c r="E436" s="1474" t="s">
        <v>537</v>
      </c>
      <c r="F436" s="1476"/>
      <c r="G436" s="1476"/>
    </row>
    <row r="437" spans="1:7" x14ac:dyDescent="0.3">
      <c r="A437" s="1472"/>
      <c r="B437" s="1472"/>
      <c r="C437" s="1473" t="s">
        <v>891</v>
      </c>
      <c r="D437" s="1473"/>
      <c r="E437" s="1474" t="s">
        <v>537</v>
      </c>
      <c r="F437" s="1476"/>
      <c r="G437" s="1476"/>
    </row>
    <row r="438" spans="1:7" x14ac:dyDescent="0.3">
      <c r="A438" s="1472"/>
      <c r="B438" s="1472"/>
      <c r="C438" s="1473" t="s">
        <v>892</v>
      </c>
      <c r="D438" s="1473"/>
      <c r="E438" s="1474" t="s">
        <v>537</v>
      </c>
      <c r="F438" s="1476"/>
      <c r="G438" s="1476"/>
    </row>
    <row r="439" spans="1:7" x14ac:dyDescent="0.3">
      <c r="A439" s="1472">
        <v>4</v>
      </c>
      <c r="B439" s="1472"/>
      <c r="C439" s="1473" t="s">
        <v>1562</v>
      </c>
      <c r="D439" s="1473"/>
      <c r="E439" s="1466" t="s">
        <v>1852</v>
      </c>
      <c r="F439" s="1476"/>
      <c r="G439" s="1476"/>
    </row>
    <row r="440" spans="1:7" x14ac:dyDescent="0.3">
      <c r="A440" s="1472"/>
      <c r="B440" s="1472"/>
      <c r="C440" s="1473" t="s">
        <v>893</v>
      </c>
      <c r="D440" s="1473"/>
      <c r="E440" s="1474" t="s">
        <v>537</v>
      </c>
      <c r="F440" s="1476"/>
      <c r="G440" s="1476"/>
    </row>
    <row r="441" spans="1:7" x14ac:dyDescent="0.3">
      <c r="A441" s="1472"/>
      <c r="B441" s="1472"/>
      <c r="C441" s="1473" t="s">
        <v>894</v>
      </c>
      <c r="D441" s="1473"/>
      <c r="E441" s="1474" t="s">
        <v>537</v>
      </c>
      <c r="F441" s="1476"/>
      <c r="G441" s="1476"/>
    </row>
    <row r="442" spans="1:7" x14ac:dyDescent="0.3">
      <c r="A442" s="1472"/>
      <c r="B442" s="1472"/>
      <c r="C442" s="1473" t="s">
        <v>895</v>
      </c>
      <c r="D442" s="1473"/>
      <c r="E442" s="1474" t="s">
        <v>537</v>
      </c>
      <c r="F442" s="1476"/>
      <c r="G442" s="1476"/>
    </row>
    <row r="443" spans="1:7" x14ac:dyDescent="0.3">
      <c r="A443" s="1472"/>
      <c r="B443" s="1472"/>
      <c r="C443" s="1473" t="s">
        <v>896</v>
      </c>
      <c r="D443" s="1473"/>
      <c r="E443" s="1474" t="s">
        <v>537</v>
      </c>
      <c r="F443" s="1476"/>
      <c r="G443" s="1476"/>
    </row>
    <row r="444" spans="1:7" x14ac:dyDescent="0.3">
      <c r="A444" s="1472"/>
      <c r="B444" s="1472"/>
      <c r="C444" s="1473" t="s">
        <v>897</v>
      </c>
      <c r="D444" s="1473"/>
      <c r="E444" s="1474" t="s">
        <v>537</v>
      </c>
      <c r="F444" s="1476"/>
      <c r="G444" s="1476"/>
    </row>
    <row r="445" spans="1:7" x14ac:dyDescent="0.3">
      <c r="A445" s="1472"/>
      <c r="B445" s="1472"/>
      <c r="C445" s="1473" t="s">
        <v>898</v>
      </c>
      <c r="D445" s="1473"/>
      <c r="E445" s="1474" t="s">
        <v>537</v>
      </c>
      <c r="F445" s="1476"/>
      <c r="G445" s="1476"/>
    </row>
    <row r="446" spans="1:7" x14ac:dyDescent="0.3">
      <c r="A446" s="1472"/>
      <c r="B446" s="1472"/>
      <c r="C446" s="1473" t="s">
        <v>899</v>
      </c>
      <c r="D446" s="1473"/>
      <c r="E446" s="1474" t="s">
        <v>537</v>
      </c>
      <c r="F446" s="1476"/>
      <c r="G446" s="1476"/>
    </row>
    <row r="447" spans="1:7" x14ac:dyDescent="0.3">
      <c r="A447" s="1472"/>
      <c r="B447" s="1472"/>
      <c r="C447" s="1473" t="s">
        <v>900</v>
      </c>
      <c r="D447" s="1473"/>
      <c r="E447" s="1474" t="s">
        <v>537</v>
      </c>
    </row>
    <row r="448" spans="1:7" x14ac:dyDescent="0.3">
      <c r="A448" s="1472"/>
      <c r="B448" s="1472"/>
      <c r="C448" s="1473" t="s">
        <v>901</v>
      </c>
      <c r="D448" s="1473"/>
      <c r="E448" s="1474" t="s">
        <v>537</v>
      </c>
    </row>
    <row r="449" spans="1:5" x14ac:dyDescent="0.3">
      <c r="A449" s="1472">
        <v>4</v>
      </c>
      <c r="B449" s="1472"/>
      <c r="C449" s="1473" t="s">
        <v>1563</v>
      </c>
      <c r="D449" s="1473"/>
      <c r="E449" s="1476" t="s">
        <v>519</v>
      </c>
    </row>
    <row r="450" spans="1:5" x14ac:dyDescent="0.3">
      <c r="A450" s="1472">
        <v>4</v>
      </c>
      <c r="B450" s="1472"/>
      <c r="C450" s="1473" t="s">
        <v>1564</v>
      </c>
      <c r="D450" s="1473"/>
      <c r="E450" s="1466" t="s">
        <v>1565</v>
      </c>
    </row>
    <row r="451" spans="1:5" x14ac:dyDescent="0.3">
      <c r="A451" s="1472"/>
      <c r="B451" s="1472"/>
      <c r="C451" s="1473" t="s">
        <v>902</v>
      </c>
      <c r="D451" s="1473"/>
      <c r="E451" s="1474" t="s">
        <v>537</v>
      </c>
    </row>
    <row r="452" spans="1:5" x14ac:dyDescent="0.3">
      <c r="A452" s="1472">
        <v>4</v>
      </c>
      <c r="B452" s="1472"/>
      <c r="C452" s="1473" t="s">
        <v>1566</v>
      </c>
      <c r="D452" s="1473"/>
      <c r="E452" s="1466" t="s">
        <v>1567</v>
      </c>
    </row>
    <row r="453" spans="1:5" x14ac:dyDescent="0.3">
      <c r="A453" s="1472"/>
      <c r="B453" s="1472"/>
      <c r="C453" s="1473" t="s">
        <v>903</v>
      </c>
      <c r="D453" s="1473"/>
      <c r="E453" s="1474" t="s">
        <v>537</v>
      </c>
    </row>
    <row r="454" spans="1:5" x14ac:dyDescent="0.3">
      <c r="A454" s="1472"/>
      <c r="B454" s="1472"/>
      <c r="C454" s="1473" t="s">
        <v>904</v>
      </c>
      <c r="D454" s="1473"/>
      <c r="E454" s="1474" t="s">
        <v>537</v>
      </c>
    </row>
    <row r="455" spans="1:5" x14ac:dyDescent="0.3">
      <c r="A455" s="1472"/>
      <c r="B455" s="1472"/>
      <c r="C455" s="1473" t="s">
        <v>905</v>
      </c>
      <c r="D455" s="1473"/>
      <c r="E455" s="1474" t="s">
        <v>537</v>
      </c>
    </row>
    <row r="456" spans="1:5" x14ac:dyDescent="0.3">
      <c r="A456" s="1472"/>
      <c r="B456" s="1472"/>
      <c r="C456" s="1473" t="s">
        <v>906</v>
      </c>
      <c r="D456" s="1473"/>
      <c r="E456" s="1474" t="s">
        <v>537</v>
      </c>
    </row>
    <row r="457" spans="1:5" x14ac:dyDescent="0.3">
      <c r="A457" s="1472"/>
      <c r="B457" s="1472"/>
      <c r="C457" s="1473" t="s">
        <v>907</v>
      </c>
      <c r="D457" s="1473"/>
      <c r="E457" s="1474" t="s">
        <v>537</v>
      </c>
    </row>
    <row r="458" spans="1:5" x14ac:dyDescent="0.3">
      <c r="A458" s="1472"/>
      <c r="B458" s="1472"/>
      <c r="C458" s="1473" t="s">
        <v>908</v>
      </c>
      <c r="D458" s="1473"/>
      <c r="E458" s="1474" t="s">
        <v>537</v>
      </c>
    </row>
    <row r="459" spans="1:5" x14ac:dyDescent="0.3">
      <c r="A459" s="1472">
        <v>4</v>
      </c>
      <c r="B459" s="1472"/>
      <c r="C459" s="1473" t="s">
        <v>1568</v>
      </c>
      <c r="D459" s="1473"/>
      <c r="E459" s="1466" t="s">
        <v>1853</v>
      </c>
    </row>
    <row r="460" spans="1:5" x14ac:dyDescent="0.3">
      <c r="A460" s="1472">
        <v>4</v>
      </c>
      <c r="B460" s="1472"/>
      <c r="C460" s="1473" t="s">
        <v>1569</v>
      </c>
      <c r="D460" s="1473"/>
      <c r="E460" s="1466" t="s">
        <v>1570</v>
      </c>
    </row>
    <row r="461" spans="1:5" x14ac:dyDescent="0.3">
      <c r="A461" s="1472"/>
      <c r="B461" s="1472"/>
      <c r="C461" s="1473" t="s">
        <v>909</v>
      </c>
      <c r="D461" s="1473"/>
      <c r="E461" s="1474" t="s">
        <v>537</v>
      </c>
    </row>
    <row r="462" spans="1:5" x14ac:dyDescent="0.3">
      <c r="A462" s="1472"/>
      <c r="B462" s="1472"/>
      <c r="C462" s="1473" t="s">
        <v>910</v>
      </c>
      <c r="D462" s="1473"/>
      <c r="E462" s="1474" t="s">
        <v>537</v>
      </c>
    </row>
    <row r="463" spans="1:5" x14ac:dyDescent="0.3">
      <c r="A463" s="1472"/>
      <c r="B463" s="1472"/>
      <c r="C463" s="1473" t="s">
        <v>911</v>
      </c>
      <c r="D463" s="1473"/>
      <c r="E463" s="1474" t="s">
        <v>537</v>
      </c>
    </row>
    <row r="464" spans="1:5" x14ac:dyDescent="0.3">
      <c r="A464" s="1472"/>
      <c r="B464" s="1472"/>
      <c r="C464" s="1473" t="s">
        <v>912</v>
      </c>
      <c r="D464" s="1473"/>
      <c r="E464" s="1474" t="s">
        <v>537</v>
      </c>
    </row>
    <row r="465" spans="1:5" x14ac:dyDescent="0.3">
      <c r="A465" s="1472"/>
      <c r="B465" s="1472"/>
      <c r="C465" s="1473" t="s">
        <v>913</v>
      </c>
      <c r="D465" s="1473"/>
      <c r="E465" s="1474" t="s">
        <v>537</v>
      </c>
    </row>
    <row r="466" spans="1:5" x14ac:dyDescent="0.3">
      <c r="A466" s="1472"/>
      <c r="B466" s="1472"/>
      <c r="C466" s="1473" t="s">
        <v>914</v>
      </c>
      <c r="D466" s="1473"/>
      <c r="E466" s="1474" t="s">
        <v>537</v>
      </c>
    </row>
    <row r="467" spans="1:5" x14ac:dyDescent="0.3">
      <c r="A467" s="1472"/>
      <c r="B467" s="1472"/>
      <c r="C467" s="1473" t="s">
        <v>915</v>
      </c>
      <c r="D467" s="1473"/>
      <c r="E467" s="1474" t="s">
        <v>537</v>
      </c>
    </row>
    <row r="468" spans="1:5" x14ac:dyDescent="0.3">
      <c r="A468" s="1472"/>
      <c r="B468" s="1472"/>
      <c r="C468" s="1473" t="s">
        <v>916</v>
      </c>
      <c r="D468" s="1473"/>
      <c r="E468" s="1474" t="s">
        <v>537</v>
      </c>
    </row>
    <row r="469" spans="1:5" x14ac:dyDescent="0.3">
      <c r="A469" s="1472">
        <v>4</v>
      </c>
      <c r="B469" s="1472"/>
      <c r="C469" s="1473" t="s">
        <v>1571</v>
      </c>
      <c r="D469" s="1473"/>
      <c r="E469" s="1466" t="s">
        <v>1572</v>
      </c>
    </row>
    <row r="470" spans="1:5" x14ac:dyDescent="0.3">
      <c r="A470" s="1472"/>
      <c r="B470" s="1472"/>
      <c r="C470" s="1473" t="s">
        <v>917</v>
      </c>
      <c r="D470" s="1473"/>
      <c r="E470" s="1474" t="s">
        <v>537</v>
      </c>
    </row>
    <row r="471" spans="1:5" x14ac:dyDescent="0.3">
      <c r="A471" s="1472"/>
      <c r="B471" s="1472"/>
      <c r="C471" s="1473" t="s">
        <v>918</v>
      </c>
      <c r="D471" s="1473"/>
      <c r="E471" s="1474" t="s">
        <v>537</v>
      </c>
    </row>
    <row r="472" spans="1:5" x14ac:dyDescent="0.3">
      <c r="A472" s="1472"/>
      <c r="B472" s="1472"/>
      <c r="C472" s="1473" t="s">
        <v>919</v>
      </c>
      <c r="D472" s="1473"/>
      <c r="E472" s="1474" t="s">
        <v>537</v>
      </c>
    </row>
    <row r="473" spans="1:5" x14ac:dyDescent="0.3">
      <c r="A473" s="1472"/>
      <c r="B473" s="1472"/>
      <c r="C473" s="1473" t="s">
        <v>920</v>
      </c>
      <c r="D473" s="1473"/>
      <c r="E473" s="1474" t="s">
        <v>537</v>
      </c>
    </row>
    <row r="474" spans="1:5" x14ac:dyDescent="0.3">
      <c r="A474" s="1472"/>
      <c r="B474" s="1472"/>
      <c r="C474" s="1473" t="s">
        <v>921</v>
      </c>
      <c r="D474" s="1473"/>
      <c r="E474" s="1474" t="s">
        <v>537</v>
      </c>
    </row>
    <row r="475" spans="1:5" x14ac:dyDescent="0.3">
      <c r="A475" s="1472"/>
      <c r="B475" s="1472"/>
      <c r="C475" s="1473" t="s">
        <v>922</v>
      </c>
      <c r="D475" s="1473"/>
      <c r="E475" s="1474" t="s">
        <v>537</v>
      </c>
    </row>
    <row r="476" spans="1:5" x14ac:dyDescent="0.3">
      <c r="A476" s="1472"/>
      <c r="B476" s="1472"/>
      <c r="C476" s="1473" t="s">
        <v>923</v>
      </c>
      <c r="D476" s="1473"/>
      <c r="E476" s="1474" t="s">
        <v>537</v>
      </c>
    </row>
    <row r="477" spans="1:5" x14ac:dyDescent="0.3">
      <c r="A477" s="1472"/>
      <c r="B477" s="1472"/>
      <c r="C477" s="1473" t="s">
        <v>924</v>
      </c>
      <c r="D477" s="1473"/>
      <c r="E477" s="1474" t="s">
        <v>537</v>
      </c>
    </row>
    <row r="478" spans="1:5" x14ac:dyDescent="0.3">
      <c r="A478" s="1472"/>
      <c r="B478" s="1472"/>
      <c r="C478" s="1473" t="s">
        <v>925</v>
      </c>
      <c r="D478" s="1473"/>
      <c r="E478" s="1474" t="s">
        <v>537</v>
      </c>
    </row>
    <row r="479" spans="1:5" x14ac:dyDescent="0.3">
      <c r="A479" s="1472">
        <v>4</v>
      </c>
      <c r="B479" s="1472"/>
      <c r="C479" s="1473" t="s">
        <v>1573</v>
      </c>
      <c r="D479" s="1473"/>
      <c r="E479" s="1466" t="s">
        <v>1854</v>
      </c>
    </row>
    <row r="480" spans="1:5" x14ac:dyDescent="0.3">
      <c r="A480" s="1472">
        <v>4</v>
      </c>
      <c r="B480" s="1472"/>
      <c r="C480" s="1473" t="s">
        <v>1574</v>
      </c>
      <c r="D480" s="1473"/>
      <c r="E480" s="1466" t="s">
        <v>1575</v>
      </c>
    </row>
    <row r="481" spans="1:5" x14ac:dyDescent="0.3">
      <c r="A481" s="1472">
        <v>4</v>
      </c>
      <c r="B481" s="1472"/>
      <c r="C481" s="1473" t="s">
        <v>1576</v>
      </c>
      <c r="D481" s="1473"/>
      <c r="E481" s="1466" t="s">
        <v>1577</v>
      </c>
    </row>
    <row r="482" spans="1:5" x14ac:dyDescent="0.3">
      <c r="A482" s="1472">
        <v>4</v>
      </c>
      <c r="B482" s="1472"/>
      <c r="C482" s="1473" t="s">
        <v>1578</v>
      </c>
      <c r="D482" s="1473"/>
      <c r="E482" s="1466" t="s">
        <v>1855</v>
      </c>
    </row>
    <row r="483" spans="1:5" x14ac:dyDescent="0.3">
      <c r="A483" s="1472">
        <v>4</v>
      </c>
      <c r="B483" s="1472"/>
      <c r="C483" s="1473" t="s">
        <v>1579</v>
      </c>
      <c r="D483" s="1473"/>
      <c r="E483" s="1466" t="s">
        <v>1580</v>
      </c>
    </row>
    <row r="484" spans="1:5" x14ac:dyDescent="0.3">
      <c r="A484" s="1472">
        <v>4</v>
      </c>
      <c r="B484" s="1472"/>
      <c r="C484" s="1473" t="s">
        <v>1581</v>
      </c>
      <c r="D484" s="1473"/>
      <c r="E484" s="1466" t="s">
        <v>1582</v>
      </c>
    </row>
    <row r="485" spans="1:5" x14ac:dyDescent="0.3">
      <c r="A485" s="1472">
        <v>4</v>
      </c>
      <c r="B485" s="1472"/>
      <c r="C485" s="1473" t="s">
        <v>1583</v>
      </c>
      <c r="D485" s="1473"/>
      <c r="E485" s="1466" t="s">
        <v>1584</v>
      </c>
    </row>
    <row r="486" spans="1:5" x14ac:dyDescent="0.3">
      <c r="A486" s="1472"/>
      <c r="B486" s="1472"/>
      <c r="C486" s="1473" t="s">
        <v>926</v>
      </c>
      <c r="D486" s="1473"/>
      <c r="E486" s="1474" t="s">
        <v>537</v>
      </c>
    </row>
    <row r="487" spans="1:5" x14ac:dyDescent="0.3">
      <c r="A487" s="1472"/>
      <c r="B487" s="1472"/>
      <c r="C487" s="1473" t="s">
        <v>927</v>
      </c>
      <c r="D487" s="1473"/>
      <c r="E487" s="1474" t="s">
        <v>537</v>
      </c>
    </row>
    <row r="488" spans="1:5" x14ac:dyDescent="0.3">
      <c r="A488" s="1472">
        <v>4</v>
      </c>
      <c r="B488" s="1472"/>
      <c r="C488" s="1473" t="s">
        <v>1585</v>
      </c>
      <c r="D488" s="1473"/>
      <c r="E488" s="1466" t="s">
        <v>1586</v>
      </c>
    </row>
    <row r="489" spans="1:5" x14ac:dyDescent="0.3">
      <c r="A489" s="1472">
        <v>4</v>
      </c>
      <c r="B489" s="1472"/>
      <c r="C489" s="1473" t="s">
        <v>1587</v>
      </c>
      <c r="D489" s="1473"/>
      <c r="E489" s="1466" t="s">
        <v>1856</v>
      </c>
    </row>
    <row r="490" spans="1:5" x14ac:dyDescent="0.3">
      <c r="A490" s="1472">
        <v>4</v>
      </c>
      <c r="B490" s="1472"/>
      <c r="C490" s="1473" t="s">
        <v>1588</v>
      </c>
      <c r="D490" s="1473"/>
      <c r="E490" s="1466" t="s">
        <v>1589</v>
      </c>
    </row>
    <row r="491" spans="1:5" x14ac:dyDescent="0.3">
      <c r="A491" s="1472">
        <v>4</v>
      </c>
      <c r="B491" s="1472"/>
      <c r="C491" s="1473" t="s">
        <v>1590</v>
      </c>
      <c r="D491" s="1473"/>
      <c r="E491" s="1466" t="s">
        <v>1591</v>
      </c>
    </row>
    <row r="492" spans="1:5" x14ac:dyDescent="0.3">
      <c r="A492" s="1472">
        <v>4</v>
      </c>
      <c r="B492" s="1472"/>
      <c r="C492" s="1473" t="s">
        <v>1592</v>
      </c>
      <c r="D492" s="1473"/>
      <c r="E492" s="1466" t="s">
        <v>1593</v>
      </c>
    </row>
    <row r="493" spans="1:5" x14ac:dyDescent="0.3">
      <c r="A493" s="1472">
        <v>4</v>
      </c>
      <c r="B493" s="1472"/>
      <c r="C493" s="1473" t="s">
        <v>1594</v>
      </c>
      <c r="D493" s="1473"/>
      <c r="E493" s="1466" t="s">
        <v>1595</v>
      </c>
    </row>
    <row r="494" spans="1:5" x14ac:dyDescent="0.3">
      <c r="A494" s="1472">
        <v>4</v>
      </c>
      <c r="B494" s="1472"/>
      <c r="C494" s="1473" t="s">
        <v>1596</v>
      </c>
      <c r="D494" s="1473"/>
      <c r="E494" s="1466" t="s">
        <v>1598</v>
      </c>
    </row>
    <row r="495" spans="1:5" x14ac:dyDescent="0.3">
      <c r="A495" s="1472"/>
      <c r="B495" s="1472"/>
      <c r="C495" s="1473" t="s">
        <v>928</v>
      </c>
      <c r="D495" s="1473"/>
      <c r="E495" s="1474" t="s">
        <v>537</v>
      </c>
    </row>
    <row r="496" spans="1:5" x14ac:dyDescent="0.3">
      <c r="A496" s="1472"/>
      <c r="B496" s="1472"/>
      <c r="C496" s="1473" t="s">
        <v>929</v>
      </c>
      <c r="D496" s="1473"/>
      <c r="E496" s="1474" t="s">
        <v>537</v>
      </c>
    </row>
    <row r="497" spans="1:5" x14ac:dyDescent="0.3">
      <c r="A497" s="1472"/>
      <c r="B497" s="1472"/>
      <c r="C497" s="1473" t="s">
        <v>930</v>
      </c>
      <c r="D497" s="1473"/>
      <c r="E497" s="1474" t="s">
        <v>537</v>
      </c>
    </row>
    <row r="498" spans="1:5" x14ac:dyDescent="0.3">
      <c r="A498" s="1472"/>
      <c r="B498" s="1472"/>
      <c r="C498" s="1473" t="s">
        <v>931</v>
      </c>
      <c r="D498" s="1473"/>
      <c r="E498" s="1474" t="s">
        <v>537</v>
      </c>
    </row>
    <row r="499" spans="1:5" x14ac:dyDescent="0.3">
      <c r="A499" s="1472">
        <v>4</v>
      </c>
      <c r="B499" s="1472"/>
      <c r="C499" s="1473" t="s">
        <v>1599</v>
      </c>
      <c r="D499" s="1473"/>
      <c r="E499" s="1466" t="s">
        <v>1600</v>
      </c>
    </row>
    <row r="500" spans="1:5" x14ac:dyDescent="0.3">
      <c r="A500" s="1472">
        <v>4</v>
      </c>
      <c r="B500" s="1472"/>
      <c r="C500" s="1473" t="s">
        <v>1601</v>
      </c>
      <c r="D500" s="1473"/>
      <c r="E500" s="1466" t="s">
        <v>1603</v>
      </c>
    </row>
    <row r="501" spans="1:5" x14ac:dyDescent="0.3">
      <c r="A501" s="1472">
        <v>4</v>
      </c>
      <c r="B501" s="1472"/>
      <c r="C501" s="1473" t="s">
        <v>1604</v>
      </c>
      <c r="D501" s="1473"/>
      <c r="E501" s="1466" t="s">
        <v>1857</v>
      </c>
    </row>
    <row r="502" spans="1:5" x14ac:dyDescent="0.3">
      <c r="A502" s="1472">
        <v>4</v>
      </c>
      <c r="B502" s="1472"/>
      <c r="C502" s="1473" t="s">
        <v>1605</v>
      </c>
      <c r="D502" s="1473"/>
      <c r="E502" s="1466" t="s">
        <v>1606</v>
      </c>
    </row>
    <row r="503" spans="1:5" x14ac:dyDescent="0.3">
      <c r="A503" s="1472">
        <v>4</v>
      </c>
      <c r="B503" s="1472"/>
      <c r="C503" s="1473" t="s">
        <v>1607</v>
      </c>
      <c r="D503" s="1473"/>
      <c r="E503" s="1466" t="s">
        <v>1608</v>
      </c>
    </row>
    <row r="504" spans="1:5" x14ac:dyDescent="0.3">
      <c r="A504" s="1472">
        <v>4</v>
      </c>
      <c r="B504" s="1472"/>
      <c r="C504" s="1473" t="s">
        <v>1609</v>
      </c>
      <c r="D504" s="1473"/>
      <c r="E504" s="1466" t="s">
        <v>1610</v>
      </c>
    </row>
    <row r="505" spans="1:5" x14ac:dyDescent="0.3">
      <c r="A505" s="1472">
        <v>4</v>
      </c>
      <c r="B505" s="1472"/>
      <c r="C505" s="1473" t="s">
        <v>1611</v>
      </c>
      <c r="D505" s="1473"/>
      <c r="E505" s="1466" t="s">
        <v>0</v>
      </c>
    </row>
    <row r="506" spans="1:5" x14ac:dyDescent="0.3">
      <c r="A506" s="1472">
        <v>4</v>
      </c>
      <c r="B506" s="1472"/>
      <c r="C506" s="1473" t="s">
        <v>1</v>
      </c>
      <c r="D506" s="1473"/>
      <c r="E506" s="1466" t="s">
        <v>2</v>
      </c>
    </row>
    <row r="507" spans="1:5" x14ac:dyDescent="0.3">
      <c r="A507" s="1472">
        <v>4</v>
      </c>
      <c r="B507" s="1472"/>
      <c r="C507" s="1473" t="s">
        <v>3</v>
      </c>
      <c r="D507" s="1473"/>
      <c r="E507" s="1466" t="s">
        <v>4</v>
      </c>
    </row>
    <row r="508" spans="1:5" x14ac:dyDescent="0.3">
      <c r="A508" s="1472">
        <v>4</v>
      </c>
      <c r="B508" s="1472"/>
      <c r="C508" s="1473" t="s">
        <v>5</v>
      </c>
      <c r="D508" s="1473"/>
      <c r="E508" s="1466" t="s">
        <v>6</v>
      </c>
    </row>
    <row r="509" spans="1:5" x14ac:dyDescent="0.3">
      <c r="A509" s="1472">
        <v>4</v>
      </c>
      <c r="B509" s="1472"/>
      <c r="C509" s="1473" t="s">
        <v>7</v>
      </c>
      <c r="D509" s="1473"/>
      <c r="E509" s="1466" t="s">
        <v>1858</v>
      </c>
    </row>
    <row r="510" spans="1:5" x14ac:dyDescent="0.3">
      <c r="A510" s="1472"/>
      <c r="B510" s="1472"/>
      <c r="C510" s="1473" t="s">
        <v>932</v>
      </c>
      <c r="D510" s="1473"/>
      <c r="E510" s="1474" t="s">
        <v>537</v>
      </c>
    </row>
    <row r="511" spans="1:5" x14ac:dyDescent="0.3">
      <c r="A511" s="1472"/>
      <c r="B511" s="1472"/>
      <c r="C511" s="1473" t="s">
        <v>933</v>
      </c>
      <c r="D511" s="1473"/>
      <c r="E511" s="1474" t="s">
        <v>537</v>
      </c>
    </row>
    <row r="512" spans="1:5" x14ac:dyDescent="0.3">
      <c r="A512" s="1472"/>
      <c r="B512" s="1472"/>
      <c r="C512" s="1473" t="s">
        <v>934</v>
      </c>
      <c r="D512" s="1473"/>
      <c r="E512" s="1474" t="s">
        <v>537</v>
      </c>
    </row>
    <row r="513" spans="1:5" x14ac:dyDescent="0.3">
      <c r="A513" s="1472"/>
      <c r="B513" s="1472"/>
      <c r="C513" s="1473" t="s">
        <v>935</v>
      </c>
      <c r="D513" s="1473"/>
      <c r="E513" s="1474" t="s">
        <v>537</v>
      </c>
    </row>
    <row r="514" spans="1:5" x14ac:dyDescent="0.3">
      <c r="A514" s="1472"/>
      <c r="B514" s="1472"/>
      <c r="C514" s="1473" t="s">
        <v>936</v>
      </c>
      <c r="D514" s="1473"/>
      <c r="E514" s="1474" t="s">
        <v>537</v>
      </c>
    </row>
    <row r="515" spans="1:5" x14ac:dyDescent="0.3">
      <c r="A515" s="1472"/>
      <c r="B515" s="1472"/>
      <c r="C515" s="1473" t="s">
        <v>937</v>
      </c>
      <c r="D515" s="1473"/>
      <c r="E515" s="1474" t="s">
        <v>537</v>
      </c>
    </row>
    <row r="516" spans="1:5" x14ac:dyDescent="0.3">
      <c r="A516" s="1472"/>
      <c r="B516" s="1472"/>
      <c r="C516" s="1473" t="s">
        <v>938</v>
      </c>
      <c r="D516" s="1473"/>
      <c r="E516" s="1474" t="s">
        <v>537</v>
      </c>
    </row>
    <row r="517" spans="1:5" x14ac:dyDescent="0.3">
      <c r="A517" s="1472"/>
      <c r="B517" s="1472"/>
      <c r="C517" s="1473" t="s">
        <v>939</v>
      </c>
      <c r="D517" s="1473"/>
      <c r="E517" s="1474" t="s">
        <v>537</v>
      </c>
    </row>
    <row r="518" spans="1:5" x14ac:dyDescent="0.3">
      <c r="A518" s="1472"/>
      <c r="B518" s="1472"/>
      <c r="C518" s="1473" t="s">
        <v>940</v>
      </c>
      <c r="D518" s="1473"/>
      <c r="E518" s="1474" t="s">
        <v>537</v>
      </c>
    </row>
    <row r="519" spans="1:5" x14ac:dyDescent="0.3">
      <c r="A519" s="1472">
        <v>4</v>
      </c>
      <c r="B519" s="1472"/>
      <c r="C519" s="1473" t="s">
        <v>8</v>
      </c>
      <c r="D519" s="1473"/>
      <c r="E519" s="1466" t="s">
        <v>1859</v>
      </c>
    </row>
    <row r="520" spans="1:5" x14ac:dyDescent="0.3">
      <c r="A520" s="1472"/>
      <c r="B520" s="1472"/>
      <c r="C520" s="1473" t="s">
        <v>941</v>
      </c>
      <c r="D520" s="1473"/>
      <c r="E520" s="1474" t="s">
        <v>537</v>
      </c>
    </row>
    <row r="521" spans="1:5" x14ac:dyDescent="0.3">
      <c r="A521" s="1472"/>
      <c r="B521" s="1472"/>
      <c r="C521" s="1473" t="s">
        <v>942</v>
      </c>
      <c r="D521" s="1473"/>
      <c r="E521" s="1474" t="s">
        <v>537</v>
      </c>
    </row>
    <row r="522" spans="1:5" x14ac:dyDescent="0.3">
      <c r="A522" s="1472"/>
      <c r="B522" s="1472"/>
      <c r="C522" s="1473" t="s">
        <v>943</v>
      </c>
      <c r="D522" s="1473"/>
      <c r="E522" s="1474" t="s">
        <v>537</v>
      </c>
    </row>
    <row r="523" spans="1:5" x14ac:dyDescent="0.3">
      <c r="A523" s="1472"/>
      <c r="B523" s="1472"/>
      <c r="C523" s="1473" t="s">
        <v>944</v>
      </c>
      <c r="D523" s="1473"/>
      <c r="E523" s="1474" t="s">
        <v>537</v>
      </c>
    </row>
    <row r="524" spans="1:5" x14ac:dyDescent="0.3">
      <c r="A524" s="1472"/>
      <c r="B524" s="1472"/>
      <c r="C524" s="1473" t="s">
        <v>945</v>
      </c>
      <c r="D524" s="1473"/>
      <c r="E524" s="1474" t="s">
        <v>537</v>
      </c>
    </row>
    <row r="525" spans="1:5" x14ac:dyDescent="0.3">
      <c r="A525" s="1472"/>
      <c r="B525" s="1472"/>
      <c r="C525" s="1473" t="s">
        <v>946</v>
      </c>
      <c r="D525" s="1473"/>
      <c r="E525" s="1474" t="s">
        <v>537</v>
      </c>
    </row>
    <row r="526" spans="1:5" x14ac:dyDescent="0.3">
      <c r="A526" s="1472"/>
      <c r="B526" s="1472"/>
      <c r="C526" s="1473" t="s">
        <v>947</v>
      </c>
      <c r="D526" s="1473"/>
      <c r="E526" s="1474" t="s">
        <v>537</v>
      </c>
    </row>
    <row r="527" spans="1:5" x14ac:dyDescent="0.3">
      <c r="A527" s="1472"/>
      <c r="B527" s="1472"/>
      <c r="C527" s="1473" t="s">
        <v>948</v>
      </c>
      <c r="D527" s="1473"/>
      <c r="E527" s="1474" t="s">
        <v>537</v>
      </c>
    </row>
    <row r="528" spans="1:5" x14ac:dyDescent="0.3">
      <c r="A528" s="1472"/>
      <c r="B528" s="1472"/>
      <c r="C528" s="1473" t="s">
        <v>949</v>
      </c>
      <c r="D528" s="1473"/>
      <c r="E528" s="1474" t="s">
        <v>537</v>
      </c>
    </row>
    <row r="529" spans="1:5" x14ac:dyDescent="0.3">
      <c r="A529" s="1472"/>
      <c r="B529" s="1472"/>
      <c r="C529" s="1473" t="s">
        <v>950</v>
      </c>
      <c r="D529" s="1473"/>
      <c r="E529" s="1474" t="s">
        <v>537</v>
      </c>
    </row>
    <row r="530" spans="1:5" x14ac:dyDescent="0.3">
      <c r="A530" s="1472">
        <v>4</v>
      </c>
      <c r="B530" s="1472"/>
      <c r="C530" s="1473" t="s">
        <v>9</v>
      </c>
      <c r="D530" s="1473"/>
      <c r="E530" s="1476" t="s">
        <v>520</v>
      </c>
    </row>
    <row r="531" spans="1:5" x14ac:dyDescent="0.3">
      <c r="A531" s="1472">
        <v>4</v>
      </c>
      <c r="B531" s="1472"/>
      <c r="C531" s="1473" t="s">
        <v>10</v>
      </c>
      <c r="D531" s="1473"/>
      <c r="E531" s="1476" t="s">
        <v>521</v>
      </c>
    </row>
    <row r="532" spans="1:5" x14ac:dyDescent="0.3">
      <c r="A532" s="1472"/>
      <c r="B532" s="1472"/>
      <c r="C532" s="1473" t="s">
        <v>951</v>
      </c>
      <c r="D532" s="1473"/>
      <c r="E532" s="1474" t="s">
        <v>537</v>
      </c>
    </row>
    <row r="533" spans="1:5" x14ac:dyDescent="0.3">
      <c r="A533" s="1472"/>
      <c r="B533" s="1472"/>
      <c r="C533" s="1473" t="s">
        <v>952</v>
      </c>
      <c r="D533" s="1473"/>
      <c r="E533" s="1474" t="s">
        <v>537</v>
      </c>
    </row>
    <row r="534" spans="1:5" x14ac:dyDescent="0.3">
      <c r="A534" s="1472"/>
      <c r="B534" s="1472"/>
      <c r="C534" s="1473" t="s">
        <v>953</v>
      </c>
      <c r="D534" s="1473"/>
      <c r="E534" s="1474" t="s">
        <v>537</v>
      </c>
    </row>
    <row r="535" spans="1:5" x14ac:dyDescent="0.3">
      <c r="A535" s="1472"/>
      <c r="B535" s="1472"/>
      <c r="C535" s="1473" t="s">
        <v>954</v>
      </c>
      <c r="D535" s="1473"/>
      <c r="E535" s="1474" t="s">
        <v>537</v>
      </c>
    </row>
    <row r="536" spans="1:5" x14ac:dyDescent="0.3">
      <c r="A536" s="1472"/>
      <c r="B536" s="1472"/>
      <c r="C536" s="1473" t="s">
        <v>955</v>
      </c>
      <c r="D536" s="1473"/>
      <c r="E536" s="1474" t="s">
        <v>537</v>
      </c>
    </row>
    <row r="537" spans="1:5" x14ac:dyDescent="0.3">
      <c r="A537" s="1472"/>
      <c r="B537" s="1472"/>
      <c r="C537" s="1473" t="s">
        <v>956</v>
      </c>
      <c r="D537" s="1473"/>
      <c r="E537" s="1474" t="s">
        <v>537</v>
      </c>
    </row>
    <row r="538" spans="1:5" x14ac:dyDescent="0.3">
      <c r="A538" s="1472"/>
      <c r="B538" s="1472"/>
      <c r="C538" s="1473" t="s">
        <v>957</v>
      </c>
      <c r="D538" s="1473"/>
      <c r="E538" s="1474" t="s">
        <v>537</v>
      </c>
    </row>
    <row r="539" spans="1:5" x14ac:dyDescent="0.3">
      <c r="A539" s="1472">
        <v>4</v>
      </c>
      <c r="B539" s="1472"/>
      <c r="C539" s="1473" t="s">
        <v>11</v>
      </c>
      <c r="D539" s="1473"/>
      <c r="E539" s="1466" t="s">
        <v>12</v>
      </c>
    </row>
    <row r="540" spans="1:5" x14ac:dyDescent="0.3">
      <c r="A540" s="1472">
        <v>4</v>
      </c>
      <c r="B540" s="1472"/>
      <c r="C540" s="1473" t="s">
        <v>13</v>
      </c>
      <c r="D540" s="1473"/>
      <c r="E540" s="1466" t="s">
        <v>14</v>
      </c>
    </row>
    <row r="541" spans="1:5" x14ac:dyDescent="0.3">
      <c r="A541" s="1472">
        <v>4</v>
      </c>
      <c r="B541" s="1472"/>
      <c r="C541" s="1473" t="s">
        <v>15</v>
      </c>
      <c r="D541" s="1473"/>
      <c r="E541" s="1466" t="s">
        <v>16</v>
      </c>
    </row>
    <row r="542" spans="1:5" x14ac:dyDescent="0.3">
      <c r="A542" s="1472">
        <v>4</v>
      </c>
      <c r="B542" s="1472"/>
      <c r="C542" s="1473" t="s">
        <v>17</v>
      </c>
      <c r="D542" s="1473"/>
      <c r="E542" s="1466" t="s">
        <v>18</v>
      </c>
    </row>
    <row r="543" spans="1:5" x14ac:dyDescent="0.3">
      <c r="A543" s="1472"/>
      <c r="B543" s="1472"/>
      <c r="C543" s="1473" t="s">
        <v>958</v>
      </c>
      <c r="D543" s="1473"/>
      <c r="E543" s="1474" t="s">
        <v>537</v>
      </c>
    </row>
    <row r="544" spans="1:5" x14ac:dyDescent="0.3">
      <c r="A544" s="1472"/>
      <c r="B544" s="1472"/>
      <c r="C544" s="1473" t="s">
        <v>959</v>
      </c>
      <c r="D544" s="1473"/>
      <c r="E544" s="1474" t="s">
        <v>537</v>
      </c>
    </row>
    <row r="545" spans="1:5" x14ac:dyDescent="0.3">
      <c r="A545" s="1472"/>
      <c r="B545" s="1472"/>
      <c r="C545" s="1473" t="s">
        <v>960</v>
      </c>
      <c r="D545" s="1473"/>
      <c r="E545" s="1474" t="s">
        <v>537</v>
      </c>
    </row>
    <row r="546" spans="1:5" x14ac:dyDescent="0.3">
      <c r="A546" s="1472"/>
      <c r="B546" s="1472"/>
      <c r="C546" s="1473" t="s">
        <v>961</v>
      </c>
      <c r="D546" s="1473"/>
      <c r="E546" s="1474" t="s">
        <v>537</v>
      </c>
    </row>
    <row r="547" spans="1:5" x14ac:dyDescent="0.3">
      <c r="A547" s="1472"/>
      <c r="B547" s="1472"/>
      <c r="C547" s="1473" t="s">
        <v>962</v>
      </c>
      <c r="D547" s="1473"/>
      <c r="E547" s="1474" t="s">
        <v>537</v>
      </c>
    </row>
    <row r="548" spans="1:5" x14ac:dyDescent="0.3">
      <c r="A548" s="1472"/>
      <c r="B548" s="1472"/>
      <c r="C548" s="1473" t="s">
        <v>963</v>
      </c>
      <c r="D548" s="1473"/>
      <c r="E548" s="1474" t="s">
        <v>537</v>
      </c>
    </row>
    <row r="549" spans="1:5" x14ac:dyDescent="0.3">
      <c r="A549" s="1472"/>
      <c r="B549" s="1472"/>
      <c r="C549" s="1473" t="s">
        <v>964</v>
      </c>
      <c r="D549" s="1473"/>
      <c r="E549" s="1474" t="s">
        <v>537</v>
      </c>
    </row>
    <row r="550" spans="1:5" x14ac:dyDescent="0.3">
      <c r="A550" s="1472">
        <v>4</v>
      </c>
      <c r="B550" s="1472"/>
      <c r="C550" s="1473" t="s">
        <v>19</v>
      </c>
      <c r="D550" s="1473"/>
      <c r="E550" s="1476" t="s">
        <v>522</v>
      </c>
    </row>
    <row r="551" spans="1:5" x14ac:dyDescent="0.3">
      <c r="A551" s="1472">
        <v>4</v>
      </c>
      <c r="B551" s="1472"/>
      <c r="C551" s="1473" t="s">
        <v>20</v>
      </c>
      <c r="D551" s="1473"/>
      <c r="E551" s="1476" t="s">
        <v>523</v>
      </c>
    </row>
    <row r="552" spans="1:5" x14ac:dyDescent="0.3">
      <c r="A552" s="1472">
        <v>4</v>
      </c>
      <c r="B552" s="1472"/>
      <c r="C552" s="1473" t="s">
        <v>21</v>
      </c>
      <c r="D552" s="1473"/>
      <c r="E552" s="1476" t="s">
        <v>524</v>
      </c>
    </row>
    <row r="553" spans="1:5" x14ac:dyDescent="0.3">
      <c r="A553" s="1472">
        <v>4</v>
      </c>
      <c r="B553" s="1472"/>
      <c r="C553" s="1473" t="s">
        <v>22</v>
      </c>
      <c r="D553" s="1473"/>
      <c r="E553" s="1476" t="s">
        <v>525</v>
      </c>
    </row>
    <row r="554" spans="1:5" x14ac:dyDescent="0.3">
      <c r="A554" s="1472"/>
      <c r="B554" s="1472"/>
      <c r="C554" s="1473" t="s">
        <v>965</v>
      </c>
      <c r="D554" s="1473"/>
      <c r="E554" s="1474" t="s">
        <v>537</v>
      </c>
    </row>
    <row r="555" spans="1:5" x14ac:dyDescent="0.3">
      <c r="A555" s="1472"/>
      <c r="B555" s="1472"/>
      <c r="C555" s="1473" t="s">
        <v>966</v>
      </c>
      <c r="D555" s="1473"/>
      <c r="E555" s="1474" t="s">
        <v>537</v>
      </c>
    </row>
    <row r="556" spans="1:5" x14ac:dyDescent="0.3">
      <c r="A556" s="1472"/>
      <c r="B556" s="1472"/>
      <c r="C556" s="1473" t="s">
        <v>967</v>
      </c>
      <c r="D556" s="1473"/>
      <c r="E556" s="1474" t="s">
        <v>537</v>
      </c>
    </row>
    <row r="557" spans="1:5" x14ac:dyDescent="0.3">
      <c r="A557" s="1472"/>
      <c r="B557" s="1472"/>
      <c r="C557" s="1473" t="s">
        <v>968</v>
      </c>
      <c r="D557" s="1473"/>
      <c r="E557" s="1474" t="s">
        <v>537</v>
      </c>
    </row>
    <row r="558" spans="1:5" x14ac:dyDescent="0.3">
      <c r="A558" s="1472">
        <v>4</v>
      </c>
      <c r="B558" s="1472"/>
      <c r="C558" s="1473" t="s">
        <v>23</v>
      </c>
      <c r="D558" s="1473"/>
      <c r="E558" s="1466" t="s">
        <v>24</v>
      </c>
    </row>
    <row r="559" spans="1:5" x14ac:dyDescent="0.3">
      <c r="A559" s="1472">
        <v>4</v>
      </c>
      <c r="B559" s="1472"/>
      <c r="C559" s="1473" t="s">
        <v>25</v>
      </c>
      <c r="D559" s="1473"/>
      <c r="E559" s="1466" t="s">
        <v>1860</v>
      </c>
    </row>
    <row r="560" spans="1:5" x14ac:dyDescent="0.3">
      <c r="A560" s="1472">
        <v>4</v>
      </c>
      <c r="B560" s="1472"/>
      <c r="C560" s="1473" t="s">
        <v>26</v>
      </c>
      <c r="D560" s="1473"/>
      <c r="E560" s="1466" t="s">
        <v>1861</v>
      </c>
    </row>
    <row r="561" spans="1:5" x14ac:dyDescent="0.3">
      <c r="A561" s="1472">
        <v>4</v>
      </c>
      <c r="B561" s="1472"/>
      <c r="C561" s="1473" t="s">
        <v>27</v>
      </c>
      <c r="D561" s="1473"/>
      <c r="E561" s="1466" t="s">
        <v>28</v>
      </c>
    </row>
    <row r="562" spans="1:5" x14ac:dyDescent="0.3">
      <c r="A562" s="1472"/>
      <c r="B562" s="1472"/>
      <c r="C562" s="1473" t="s">
        <v>969</v>
      </c>
      <c r="D562" s="1473"/>
      <c r="E562" s="1474" t="s">
        <v>537</v>
      </c>
    </row>
    <row r="563" spans="1:5" x14ac:dyDescent="0.3">
      <c r="A563" s="1472"/>
      <c r="B563" s="1472"/>
      <c r="C563" s="1473" t="s">
        <v>535</v>
      </c>
      <c r="D563" s="1473"/>
      <c r="E563" s="1474" t="s">
        <v>537</v>
      </c>
    </row>
    <row r="564" spans="1:5" x14ac:dyDescent="0.3">
      <c r="A564" s="1472"/>
      <c r="B564" s="1472"/>
      <c r="C564" s="1473" t="s">
        <v>970</v>
      </c>
      <c r="D564" s="1473"/>
      <c r="E564" s="1474" t="s">
        <v>537</v>
      </c>
    </row>
    <row r="565" spans="1:5" x14ac:dyDescent="0.3">
      <c r="A565" s="1472"/>
      <c r="B565" s="1472"/>
      <c r="C565" s="1473" t="s">
        <v>971</v>
      </c>
      <c r="D565" s="1473"/>
      <c r="E565" s="1474" t="s">
        <v>537</v>
      </c>
    </row>
    <row r="566" spans="1:5" x14ac:dyDescent="0.3">
      <c r="A566" s="1472"/>
      <c r="B566" s="1472"/>
      <c r="C566" s="1473" t="s">
        <v>972</v>
      </c>
      <c r="D566" s="1473"/>
      <c r="E566" s="1474" t="s">
        <v>537</v>
      </c>
    </row>
    <row r="567" spans="1:5" x14ac:dyDescent="0.3">
      <c r="A567" s="1472"/>
      <c r="B567" s="1472"/>
      <c r="C567" s="1473" t="s">
        <v>973</v>
      </c>
      <c r="D567" s="1473"/>
      <c r="E567" s="1474" t="s">
        <v>537</v>
      </c>
    </row>
    <row r="568" spans="1:5" x14ac:dyDescent="0.3">
      <c r="A568" s="1472"/>
      <c r="B568" s="1472"/>
      <c r="C568" s="1473" t="s">
        <v>974</v>
      </c>
      <c r="D568" s="1473"/>
      <c r="E568" s="1474" t="s">
        <v>537</v>
      </c>
    </row>
    <row r="569" spans="1:5" x14ac:dyDescent="0.3">
      <c r="A569" s="1472">
        <v>4</v>
      </c>
      <c r="B569" s="1472"/>
      <c r="C569" s="1473" t="s">
        <v>29</v>
      </c>
      <c r="D569" s="1473"/>
      <c r="E569" s="1466" t="s">
        <v>1862</v>
      </c>
    </row>
    <row r="570" spans="1:5" x14ac:dyDescent="0.3">
      <c r="A570" s="1472"/>
      <c r="B570" s="1472"/>
      <c r="C570" s="1473" t="s">
        <v>975</v>
      </c>
      <c r="D570" s="1473"/>
      <c r="E570" s="1474" t="s">
        <v>537</v>
      </c>
    </row>
    <row r="571" spans="1:5" x14ac:dyDescent="0.3">
      <c r="A571" s="1472"/>
      <c r="B571" s="1472"/>
      <c r="C571" s="1473" t="s">
        <v>976</v>
      </c>
      <c r="D571" s="1473"/>
      <c r="E571" s="1474" t="s">
        <v>537</v>
      </c>
    </row>
    <row r="572" spans="1:5" x14ac:dyDescent="0.3">
      <c r="A572" s="1472"/>
      <c r="B572" s="1472"/>
      <c r="C572" s="1473" t="s">
        <v>977</v>
      </c>
      <c r="D572" s="1473"/>
      <c r="E572" s="1474" t="s">
        <v>537</v>
      </c>
    </row>
    <row r="573" spans="1:5" x14ac:dyDescent="0.3">
      <c r="A573" s="1472"/>
      <c r="B573" s="1472"/>
      <c r="C573" s="1473" t="s">
        <v>978</v>
      </c>
      <c r="D573" s="1473"/>
      <c r="E573" s="1474" t="s">
        <v>537</v>
      </c>
    </row>
    <row r="574" spans="1:5" x14ac:dyDescent="0.3">
      <c r="A574" s="1472"/>
      <c r="B574" s="1472"/>
      <c r="C574" s="1473" t="s">
        <v>979</v>
      </c>
      <c r="D574" s="1473"/>
      <c r="E574" s="1474" t="s">
        <v>537</v>
      </c>
    </row>
    <row r="575" spans="1:5" x14ac:dyDescent="0.3">
      <c r="A575" s="1472"/>
      <c r="B575" s="1472"/>
      <c r="C575" s="1473" t="s">
        <v>980</v>
      </c>
      <c r="D575" s="1473"/>
      <c r="E575" s="1474" t="s">
        <v>537</v>
      </c>
    </row>
    <row r="576" spans="1:5" x14ac:dyDescent="0.3">
      <c r="A576" s="1472"/>
      <c r="B576" s="1472"/>
      <c r="C576" s="1473" t="s">
        <v>981</v>
      </c>
      <c r="D576" s="1473"/>
      <c r="E576" s="1474" t="s">
        <v>537</v>
      </c>
    </row>
    <row r="577" spans="1:5" x14ac:dyDescent="0.3">
      <c r="A577" s="1472"/>
      <c r="B577" s="1472"/>
      <c r="C577" s="1473" t="s">
        <v>982</v>
      </c>
      <c r="D577" s="1473"/>
      <c r="E577" s="1474" t="s">
        <v>537</v>
      </c>
    </row>
    <row r="578" spans="1:5" x14ac:dyDescent="0.3">
      <c r="A578" s="1472"/>
      <c r="B578" s="1472"/>
      <c r="C578" s="1473" t="s">
        <v>983</v>
      </c>
      <c r="D578" s="1473"/>
      <c r="E578" s="1474" t="s">
        <v>537</v>
      </c>
    </row>
    <row r="579" spans="1:5" x14ac:dyDescent="0.3">
      <c r="A579" s="1472">
        <v>4</v>
      </c>
      <c r="B579" s="1472"/>
      <c r="C579" s="1473" t="s">
        <v>30</v>
      </c>
      <c r="D579" s="1473"/>
      <c r="E579" s="1466" t="s">
        <v>31</v>
      </c>
    </row>
    <row r="580" spans="1:5" x14ac:dyDescent="0.3">
      <c r="A580" s="1472">
        <v>4</v>
      </c>
      <c r="B580" s="1472"/>
      <c r="C580" s="1473" t="s">
        <v>32</v>
      </c>
      <c r="D580" s="1473"/>
      <c r="E580" s="1466" t="s">
        <v>33</v>
      </c>
    </row>
    <row r="581" spans="1:5" x14ac:dyDescent="0.3">
      <c r="A581" s="1472">
        <v>4</v>
      </c>
      <c r="B581" s="1472"/>
      <c r="C581" s="1473" t="s">
        <v>34</v>
      </c>
      <c r="D581" s="1473"/>
      <c r="E581" s="1466" t="s">
        <v>35</v>
      </c>
    </row>
    <row r="582" spans="1:5" x14ac:dyDescent="0.3">
      <c r="A582" s="1472">
        <v>4</v>
      </c>
      <c r="B582" s="1472"/>
      <c r="C582" s="1473" t="s">
        <v>36</v>
      </c>
      <c r="D582" s="1473"/>
      <c r="E582" s="1466" t="s">
        <v>37</v>
      </c>
    </row>
    <row r="583" spans="1:5" x14ac:dyDescent="0.3">
      <c r="A583" s="1472">
        <v>4</v>
      </c>
      <c r="B583" s="1472"/>
      <c r="C583" s="1473" t="s">
        <v>38</v>
      </c>
      <c r="D583" s="1473"/>
      <c r="E583" s="1466" t="s">
        <v>39</v>
      </c>
    </row>
    <row r="584" spans="1:5" x14ac:dyDescent="0.3">
      <c r="A584" s="1472">
        <v>4</v>
      </c>
      <c r="B584" s="1472"/>
      <c r="C584" s="1473" t="s">
        <v>40</v>
      </c>
      <c r="D584" s="1473"/>
      <c r="E584" s="1466" t="s">
        <v>41</v>
      </c>
    </row>
    <row r="585" spans="1:5" x14ac:dyDescent="0.3">
      <c r="A585" s="1472">
        <v>4</v>
      </c>
      <c r="B585" s="1472"/>
      <c r="C585" s="1473" t="s">
        <v>42</v>
      </c>
      <c r="D585" s="1473"/>
      <c r="E585" s="1466" t="s">
        <v>43</v>
      </c>
    </row>
    <row r="586" spans="1:5" x14ac:dyDescent="0.3">
      <c r="A586" s="1472">
        <v>4</v>
      </c>
      <c r="B586" s="1472"/>
      <c r="C586" s="1473" t="s">
        <v>44</v>
      </c>
      <c r="D586" s="1473"/>
      <c r="E586" s="1466" t="s">
        <v>45</v>
      </c>
    </row>
    <row r="587" spans="1:5" x14ac:dyDescent="0.3">
      <c r="A587" s="1472"/>
      <c r="B587" s="1472"/>
      <c r="C587" s="1473" t="s">
        <v>984</v>
      </c>
      <c r="D587" s="1473"/>
      <c r="E587" s="1474" t="s">
        <v>537</v>
      </c>
    </row>
    <row r="588" spans="1:5" x14ac:dyDescent="0.3">
      <c r="A588" s="1472"/>
      <c r="B588" s="1472"/>
      <c r="C588" s="1473" t="s">
        <v>985</v>
      </c>
      <c r="D588" s="1473"/>
      <c r="E588" s="1474" t="s">
        <v>537</v>
      </c>
    </row>
    <row r="589" spans="1:5" x14ac:dyDescent="0.3">
      <c r="A589" s="1472">
        <v>4</v>
      </c>
      <c r="B589" s="1472"/>
      <c r="C589" s="1473" t="s">
        <v>46</v>
      </c>
      <c r="D589" s="1473"/>
      <c r="E589" s="1466" t="s">
        <v>47</v>
      </c>
    </row>
    <row r="590" spans="1:5" x14ac:dyDescent="0.3">
      <c r="A590" s="1472">
        <v>4</v>
      </c>
      <c r="B590" s="1472"/>
      <c r="C590" s="1473" t="s">
        <v>48</v>
      </c>
      <c r="D590" s="1473"/>
      <c r="E590" s="1466" t="s">
        <v>49</v>
      </c>
    </row>
    <row r="591" spans="1:5" x14ac:dyDescent="0.3">
      <c r="A591" s="1472">
        <v>4</v>
      </c>
      <c r="B591" s="1472"/>
      <c r="C591" s="1473" t="s">
        <v>50</v>
      </c>
      <c r="D591" s="1473"/>
      <c r="E591" s="1466" t="s">
        <v>51</v>
      </c>
    </row>
    <row r="592" spans="1:5" x14ac:dyDescent="0.3">
      <c r="A592" s="1472">
        <v>4</v>
      </c>
      <c r="B592" s="1472"/>
      <c r="C592" s="1473" t="s">
        <v>52</v>
      </c>
      <c r="D592" s="1473"/>
      <c r="E592" s="1466" t="s">
        <v>53</v>
      </c>
    </row>
    <row r="593" spans="1:5" x14ac:dyDescent="0.3">
      <c r="A593" s="1472">
        <v>4</v>
      </c>
      <c r="B593" s="1472"/>
      <c r="C593" s="1473" t="s">
        <v>54</v>
      </c>
      <c r="D593" s="1473"/>
      <c r="E593" s="1466" t="s">
        <v>55</v>
      </c>
    </row>
    <row r="594" spans="1:5" x14ac:dyDescent="0.3">
      <c r="A594" s="1472">
        <v>4</v>
      </c>
      <c r="B594" s="1472"/>
      <c r="C594" s="1473" t="s">
        <v>56</v>
      </c>
      <c r="D594" s="1473"/>
      <c r="E594" s="1466" t="s">
        <v>57</v>
      </c>
    </row>
    <row r="595" spans="1:5" x14ac:dyDescent="0.3">
      <c r="A595" s="1472"/>
      <c r="B595" s="1472"/>
      <c r="C595" s="1473" t="s">
        <v>986</v>
      </c>
      <c r="D595" s="1473"/>
      <c r="E595" s="1474" t="s">
        <v>537</v>
      </c>
    </row>
    <row r="596" spans="1:5" x14ac:dyDescent="0.3">
      <c r="A596" s="1472"/>
      <c r="B596" s="1472"/>
      <c r="C596" s="1473" t="s">
        <v>987</v>
      </c>
      <c r="D596" s="1473"/>
      <c r="E596" s="1474" t="s">
        <v>537</v>
      </c>
    </row>
    <row r="597" spans="1:5" x14ac:dyDescent="0.3">
      <c r="A597" s="1472"/>
      <c r="B597" s="1472"/>
      <c r="C597" s="1473" t="s">
        <v>988</v>
      </c>
      <c r="D597" s="1473"/>
      <c r="E597" s="1474" t="s">
        <v>537</v>
      </c>
    </row>
    <row r="598" spans="1:5" x14ac:dyDescent="0.3">
      <c r="A598" s="1472"/>
      <c r="B598" s="1472"/>
      <c r="C598" s="1473" t="s">
        <v>989</v>
      </c>
      <c r="D598" s="1473"/>
      <c r="E598" s="1474" t="s">
        <v>537</v>
      </c>
    </row>
    <row r="599" spans="1:5" x14ac:dyDescent="0.3">
      <c r="A599" s="1472"/>
      <c r="B599" s="1472"/>
      <c r="C599" s="1473" t="s">
        <v>990</v>
      </c>
      <c r="D599" s="1473"/>
      <c r="E599" s="1474" t="s">
        <v>537</v>
      </c>
    </row>
    <row r="600" spans="1:5" x14ac:dyDescent="0.3">
      <c r="A600" s="1472">
        <v>4</v>
      </c>
      <c r="B600" s="1472"/>
      <c r="C600" s="1473" t="s">
        <v>58</v>
      </c>
      <c r="D600" s="1473"/>
      <c r="E600" s="1476" t="s">
        <v>526</v>
      </c>
    </row>
    <row r="601" spans="1:5" x14ac:dyDescent="0.3">
      <c r="A601" s="1472">
        <v>4</v>
      </c>
      <c r="B601" s="1472"/>
      <c r="C601" s="1473" t="s">
        <v>59</v>
      </c>
      <c r="D601" s="1473"/>
      <c r="E601" s="1476" t="s">
        <v>527</v>
      </c>
    </row>
    <row r="602" spans="1:5" x14ac:dyDescent="0.3">
      <c r="A602" s="1472">
        <v>4</v>
      </c>
      <c r="B602" s="1472"/>
      <c r="C602" s="1473" t="s">
        <v>60</v>
      </c>
      <c r="D602" s="1473"/>
      <c r="E602" s="1466" t="s">
        <v>61</v>
      </c>
    </row>
    <row r="603" spans="1:5" x14ac:dyDescent="0.3">
      <c r="A603" s="1472"/>
      <c r="B603" s="1472"/>
      <c r="C603" s="1473" t="s">
        <v>991</v>
      </c>
      <c r="D603" s="1473"/>
      <c r="E603" s="1474" t="s">
        <v>537</v>
      </c>
    </row>
    <row r="604" spans="1:5" x14ac:dyDescent="0.3">
      <c r="A604" s="1472"/>
      <c r="B604" s="1472"/>
      <c r="C604" s="1473" t="s">
        <v>992</v>
      </c>
      <c r="D604" s="1473"/>
      <c r="E604" s="1474" t="s">
        <v>537</v>
      </c>
    </row>
    <row r="605" spans="1:5" x14ac:dyDescent="0.3">
      <c r="A605" s="1472"/>
      <c r="B605" s="1472"/>
      <c r="C605" s="1473" t="s">
        <v>993</v>
      </c>
      <c r="D605" s="1473"/>
      <c r="E605" s="1474" t="s">
        <v>537</v>
      </c>
    </row>
    <row r="606" spans="1:5" x14ac:dyDescent="0.3">
      <c r="A606" s="1472"/>
      <c r="B606" s="1472"/>
      <c r="C606" s="1473" t="s">
        <v>994</v>
      </c>
      <c r="D606" s="1473"/>
      <c r="E606" s="1474" t="s">
        <v>537</v>
      </c>
    </row>
    <row r="607" spans="1:5" x14ac:dyDescent="0.3">
      <c r="A607" s="1472"/>
      <c r="B607" s="1472"/>
      <c r="C607" s="1473" t="s">
        <v>995</v>
      </c>
      <c r="D607" s="1473"/>
      <c r="E607" s="1474" t="s">
        <v>537</v>
      </c>
    </row>
    <row r="608" spans="1:5" x14ac:dyDescent="0.3">
      <c r="A608" s="1472">
        <v>4</v>
      </c>
      <c r="B608" s="1472"/>
      <c r="C608" s="1473" t="s">
        <v>62</v>
      </c>
      <c r="D608" s="1473"/>
      <c r="E608" s="1466" t="s">
        <v>63</v>
      </c>
    </row>
    <row r="609" spans="1:5" x14ac:dyDescent="0.3">
      <c r="A609" s="1472">
        <v>4</v>
      </c>
      <c r="B609" s="1472"/>
      <c r="C609" s="1473" t="s">
        <v>64</v>
      </c>
      <c r="D609" s="1473"/>
      <c r="E609" s="1466" t="s">
        <v>1863</v>
      </c>
    </row>
    <row r="610" spans="1:5" x14ac:dyDescent="0.3">
      <c r="A610" s="1472"/>
      <c r="B610" s="1472"/>
      <c r="C610" s="1473" t="s">
        <v>996</v>
      </c>
      <c r="D610" s="1473"/>
      <c r="E610" s="1474" t="s">
        <v>537</v>
      </c>
    </row>
    <row r="611" spans="1:5" x14ac:dyDescent="0.3">
      <c r="A611" s="1472"/>
      <c r="B611" s="1472"/>
      <c r="C611" s="1473" t="s">
        <v>997</v>
      </c>
      <c r="D611" s="1473"/>
      <c r="E611" s="1474" t="s">
        <v>537</v>
      </c>
    </row>
    <row r="612" spans="1:5" x14ac:dyDescent="0.3">
      <c r="A612" s="1472"/>
      <c r="B612" s="1472"/>
      <c r="C612" s="1473" t="s">
        <v>998</v>
      </c>
      <c r="D612" s="1473"/>
      <c r="E612" s="1474" t="s">
        <v>537</v>
      </c>
    </row>
    <row r="613" spans="1:5" x14ac:dyDescent="0.3">
      <c r="A613" s="1472"/>
      <c r="B613" s="1472"/>
      <c r="C613" s="1473" t="s">
        <v>999</v>
      </c>
      <c r="D613" s="1473"/>
      <c r="E613" s="1474" t="s">
        <v>537</v>
      </c>
    </row>
    <row r="614" spans="1:5" x14ac:dyDescent="0.3">
      <c r="A614" s="1472"/>
      <c r="B614" s="1472"/>
      <c r="C614" s="1473" t="s">
        <v>1000</v>
      </c>
      <c r="D614" s="1473"/>
      <c r="E614" s="1474" t="s">
        <v>537</v>
      </c>
    </row>
    <row r="615" spans="1:5" x14ac:dyDescent="0.3">
      <c r="A615" s="1472"/>
      <c r="B615" s="1472"/>
      <c r="C615" s="1473" t="s">
        <v>1001</v>
      </c>
      <c r="D615" s="1473"/>
      <c r="E615" s="1474" t="s">
        <v>537</v>
      </c>
    </row>
    <row r="616" spans="1:5" x14ac:dyDescent="0.3">
      <c r="A616" s="1472"/>
      <c r="B616" s="1472"/>
      <c r="C616" s="1473" t="s">
        <v>1002</v>
      </c>
      <c r="D616" s="1473"/>
      <c r="E616" s="1474" t="s">
        <v>537</v>
      </c>
    </row>
    <row r="617" spans="1:5" x14ac:dyDescent="0.3">
      <c r="A617" s="1472"/>
      <c r="B617" s="1472"/>
      <c r="C617" s="1473" t="s">
        <v>1003</v>
      </c>
      <c r="D617" s="1473"/>
      <c r="E617" s="1474" t="s">
        <v>537</v>
      </c>
    </row>
    <row r="618" spans="1:5" x14ac:dyDescent="0.3">
      <c r="A618" s="1472"/>
      <c r="B618" s="1472"/>
      <c r="C618" s="1473" t="s">
        <v>1004</v>
      </c>
      <c r="D618" s="1473"/>
      <c r="E618" s="1474" t="s">
        <v>537</v>
      </c>
    </row>
    <row r="619" spans="1:5" x14ac:dyDescent="0.3">
      <c r="A619" s="1472">
        <v>4</v>
      </c>
      <c r="B619" s="1472"/>
      <c r="C619" s="1473" t="s">
        <v>65</v>
      </c>
      <c r="D619" s="1473"/>
      <c r="E619" s="1466" t="s">
        <v>66</v>
      </c>
    </row>
    <row r="620" spans="1:5" x14ac:dyDescent="0.3">
      <c r="A620" s="1472"/>
      <c r="B620" s="1472"/>
      <c r="C620" s="1473" t="s">
        <v>1005</v>
      </c>
      <c r="D620" s="1473"/>
      <c r="E620" s="1474" t="s">
        <v>537</v>
      </c>
    </row>
    <row r="621" spans="1:5" x14ac:dyDescent="0.3">
      <c r="A621" s="1472"/>
      <c r="B621" s="1472"/>
      <c r="C621" s="1473" t="s">
        <v>1006</v>
      </c>
      <c r="D621" s="1473"/>
      <c r="E621" s="1474" t="s">
        <v>537</v>
      </c>
    </row>
    <row r="622" spans="1:5" x14ac:dyDescent="0.3">
      <c r="A622" s="1472"/>
      <c r="B622" s="1472"/>
      <c r="C622" s="1473" t="s">
        <v>1007</v>
      </c>
      <c r="D622" s="1473"/>
      <c r="E622" s="1474" t="s">
        <v>537</v>
      </c>
    </row>
    <row r="623" spans="1:5" x14ac:dyDescent="0.3">
      <c r="A623" s="1472"/>
      <c r="B623" s="1472"/>
      <c r="C623" s="1473" t="s">
        <v>1008</v>
      </c>
      <c r="D623" s="1473"/>
      <c r="E623" s="1474" t="s">
        <v>537</v>
      </c>
    </row>
    <row r="624" spans="1:5" x14ac:dyDescent="0.3">
      <c r="A624" s="1472"/>
      <c r="B624" s="1472"/>
      <c r="C624" s="1473" t="s">
        <v>1009</v>
      </c>
      <c r="D624" s="1473"/>
      <c r="E624" s="1474" t="s">
        <v>537</v>
      </c>
    </row>
    <row r="625" spans="1:5" x14ac:dyDescent="0.3">
      <c r="A625" s="1472"/>
      <c r="B625" s="1472"/>
      <c r="C625" s="1473" t="s">
        <v>1010</v>
      </c>
      <c r="D625" s="1473"/>
      <c r="E625" s="1474" t="s">
        <v>537</v>
      </c>
    </row>
    <row r="626" spans="1:5" x14ac:dyDescent="0.3">
      <c r="A626" s="1472"/>
      <c r="B626" s="1472"/>
      <c r="C626" s="1473" t="s">
        <v>1011</v>
      </c>
      <c r="D626" s="1473"/>
      <c r="E626" s="1474" t="s">
        <v>537</v>
      </c>
    </row>
    <row r="627" spans="1:5" x14ac:dyDescent="0.3">
      <c r="A627" s="1472"/>
      <c r="B627" s="1472"/>
      <c r="C627" s="1473" t="s">
        <v>1012</v>
      </c>
      <c r="D627" s="1473"/>
      <c r="E627" s="1474" t="s">
        <v>537</v>
      </c>
    </row>
    <row r="628" spans="1:5" x14ac:dyDescent="0.3">
      <c r="A628" s="1472"/>
      <c r="B628" s="1472"/>
      <c r="C628" s="1473" t="s">
        <v>1013</v>
      </c>
      <c r="D628" s="1473"/>
      <c r="E628" s="1474" t="s">
        <v>537</v>
      </c>
    </row>
    <row r="629" spans="1:5" x14ac:dyDescent="0.3">
      <c r="A629" s="1472">
        <v>4</v>
      </c>
      <c r="B629" s="1472"/>
      <c r="C629" s="1473" t="s">
        <v>67</v>
      </c>
      <c r="D629" s="1473"/>
      <c r="E629" s="1466" t="s">
        <v>1864</v>
      </c>
    </row>
    <row r="630" spans="1:5" x14ac:dyDescent="0.3">
      <c r="A630" s="1472"/>
      <c r="B630" s="1472"/>
      <c r="C630" s="1473" t="s">
        <v>1014</v>
      </c>
      <c r="D630" s="1473"/>
      <c r="E630" s="1474" t="s">
        <v>537</v>
      </c>
    </row>
    <row r="631" spans="1:5" x14ac:dyDescent="0.3">
      <c r="A631" s="1472"/>
      <c r="B631" s="1472"/>
      <c r="C631" s="1473" t="s">
        <v>1015</v>
      </c>
      <c r="D631" s="1473"/>
      <c r="E631" s="1474" t="s">
        <v>537</v>
      </c>
    </row>
    <row r="632" spans="1:5" x14ac:dyDescent="0.3">
      <c r="A632" s="1472"/>
      <c r="B632" s="1472"/>
      <c r="C632" s="1473" t="s">
        <v>1016</v>
      </c>
      <c r="D632" s="1473"/>
      <c r="E632" s="1474" t="s">
        <v>537</v>
      </c>
    </row>
    <row r="633" spans="1:5" x14ac:dyDescent="0.3">
      <c r="A633" s="1472"/>
      <c r="B633" s="1472"/>
      <c r="C633" s="1473" t="s">
        <v>1017</v>
      </c>
      <c r="D633" s="1473"/>
      <c r="E633" s="1474" t="s">
        <v>537</v>
      </c>
    </row>
    <row r="634" spans="1:5" x14ac:dyDescent="0.3">
      <c r="A634" s="1472"/>
      <c r="B634" s="1472"/>
      <c r="C634" s="1473" t="s">
        <v>1018</v>
      </c>
      <c r="D634" s="1473"/>
      <c r="E634" s="1474" t="s">
        <v>537</v>
      </c>
    </row>
    <row r="635" spans="1:5" x14ac:dyDescent="0.3">
      <c r="A635" s="1472"/>
      <c r="B635" s="1472"/>
      <c r="C635" s="1473" t="s">
        <v>1019</v>
      </c>
      <c r="D635" s="1473"/>
      <c r="E635" s="1474" t="s">
        <v>537</v>
      </c>
    </row>
    <row r="636" spans="1:5" x14ac:dyDescent="0.3">
      <c r="A636" s="1472"/>
      <c r="B636" s="1472"/>
      <c r="C636" s="1473" t="s">
        <v>1020</v>
      </c>
      <c r="D636" s="1473"/>
      <c r="E636" s="1474" t="s">
        <v>537</v>
      </c>
    </row>
    <row r="637" spans="1:5" x14ac:dyDescent="0.3">
      <c r="A637" s="1472"/>
      <c r="B637" s="1472"/>
      <c r="C637" s="1473" t="s">
        <v>1021</v>
      </c>
      <c r="D637" s="1473"/>
      <c r="E637" s="1474" t="s">
        <v>537</v>
      </c>
    </row>
    <row r="638" spans="1:5" x14ac:dyDescent="0.3">
      <c r="A638" s="1472"/>
      <c r="B638" s="1472"/>
      <c r="C638" s="1473" t="s">
        <v>1022</v>
      </c>
      <c r="D638" s="1473"/>
      <c r="E638" s="1474" t="s">
        <v>537</v>
      </c>
    </row>
    <row r="639" spans="1:5" x14ac:dyDescent="0.3">
      <c r="A639" s="1472">
        <v>4</v>
      </c>
      <c r="B639" s="1472"/>
      <c r="C639" s="1473" t="s">
        <v>68</v>
      </c>
      <c r="D639" s="1473"/>
      <c r="E639" s="1466" t="s">
        <v>1865</v>
      </c>
    </row>
    <row r="640" spans="1:5" x14ac:dyDescent="0.3">
      <c r="A640" s="1472">
        <v>4</v>
      </c>
      <c r="B640" s="1472"/>
      <c r="C640" s="1473" t="s">
        <v>69</v>
      </c>
      <c r="D640" s="1473"/>
      <c r="E640" s="1466" t="s">
        <v>70</v>
      </c>
    </row>
    <row r="641" spans="1:5" x14ac:dyDescent="0.3">
      <c r="A641" s="1472">
        <v>4</v>
      </c>
      <c r="B641" s="1472"/>
      <c r="C641" s="1473" t="s">
        <v>71</v>
      </c>
      <c r="D641" s="1473"/>
      <c r="E641" s="1466" t="s">
        <v>72</v>
      </c>
    </row>
    <row r="642" spans="1:5" x14ac:dyDescent="0.3">
      <c r="A642" s="1472">
        <v>4</v>
      </c>
      <c r="B642" s="1472"/>
      <c r="C642" s="1473" t="s">
        <v>73</v>
      </c>
      <c r="D642" s="1473"/>
      <c r="E642" s="1466" t="s">
        <v>70</v>
      </c>
    </row>
    <row r="643" spans="1:5" x14ac:dyDescent="0.3">
      <c r="A643" s="1472">
        <v>4</v>
      </c>
      <c r="B643" s="1472"/>
      <c r="C643" s="1473" t="s">
        <v>74</v>
      </c>
      <c r="D643" s="1473"/>
      <c r="E643" s="1466" t="s">
        <v>75</v>
      </c>
    </row>
    <row r="644" spans="1:5" x14ac:dyDescent="0.3">
      <c r="A644" s="1472">
        <v>4</v>
      </c>
      <c r="B644" s="1472"/>
      <c r="C644" s="1473" t="s">
        <v>76</v>
      </c>
      <c r="D644" s="1473"/>
      <c r="E644" s="1466" t="s">
        <v>77</v>
      </c>
    </row>
    <row r="645" spans="1:5" x14ac:dyDescent="0.3">
      <c r="A645" s="1472">
        <v>4</v>
      </c>
      <c r="B645" s="1472"/>
      <c r="C645" s="1473" t="s">
        <v>78</v>
      </c>
      <c r="D645" s="1473"/>
      <c r="E645" s="1466" t="s">
        <v>79</v>
      </c>
    </row>
    <row r="646" spans="1:5" x14ac:dyDescent="0.3">
      <c r="A646" s="1472">
        <v>4</v>
      </c>
      <c r="B646" s="1472"/>
      <c r="C646" s="1473" t="s">
        <v>80</v>
      </c>
      <c r="D646" s="1473"/>
      <c r="E646" s="1466" t="s">
        <v>81</v>
      </c>
    </row>
    <row r="647" spans="1:5" x14ac:dyDescent="0.3">
      <c r="A647" s="1472"/>
      <c r="B647" s="1472"/>
      <c r="C647" s="1473" t="s">
        <v>1023</v>
      </c>
      <c r="D647" s="1473"/>
      <c r="E647" s="1476" t="s">
        <v>528</v>
      </c>
    </row>
    <row r="648" spans="1:5" x14ac:dyDescent="0.3">
      <c r="A648" s="1472"/>
      <c r="B648" s="1472"/>
      <c r="C648" s="1473" t="s">
        <v>1024</v>
      </c>
      <c r="D648" s="1473"/>
      <c r="E648" s="1474" t="s">
        <v>537</v>
      </c>
    </row>
    <row r="649" spans="1:5" x14ac:dyDescent="0.3">
      <c r="A649" s="1472">
        <v>4</v>
      </c>
      <c r="B649" s="1472"/>
      <c r="C649" s="1473" t="s">
        <v>82</v>
      </c>
      <c r="D649" s="1473"/>
      <c r="E649" s="1466" t="s">
        <v>83</v>
      </c>
    </row>
    <row r="650" spans="1:5" x14ac:dyDescent="0.3">
      <c r="A650" s="1472">
        <v>4</v>
      </c>
      <c r="B650" s="1472"/>
      <c r="C650" s="1473" t="s">
        <v>84</v>
      </c>
      <c r="D650" s="1473"/>
      <c r="E650" s="1466" t="s">
        <v>85</v>
      </c>
    </row>
    <row r="651" spans="1:5" x14ac:dyDescent="0.3">
      <c r="A651" s="1472">
        <v>4</v>
      </c>
      <c r="B651" s="1472"/>
      <c r="C651" s="1473" t="s">
        <v>86</v>
      </c>
      <c r="D651" s="1473"/>
      <c r="E651" s="1466" t="s">
        <v>87</v>
      </c>
    </row>
    <row r="652" spans="1:5" x14ac:dyDescent="0.3">
      <c r="A652" s="1472">
        <v>4</v>
      </c>
      <c r="B652" s="1472"/>
      <c r="C652" s="1473" t="s">
        <v>88</v>
      </c>
      <c r="D652" s="1473"/>
      <c r="E652" s="1466" t="s">
        <v>89</v>
      </c>
    </row>
    <row r="653" spans="1:5" x14ac:dyDescent="0.3">
      <c r="A653" s="1472"/>
      <c r="B653" s="1472"/>
      <c r="C653" s="1473" t="s">
        <v>1025</v>
      </c>
      <c r="D653" s="1473"/>
      <c r="E653" s="1474" t="s">
        <v>537</v>
      </c>
    </row>
    <row r="654" spans="1:5" x14ac:dyDescent="0.3">
      <c r="A654" s="1472"/>
      <c r="B654" s="1472"/>
      <c r="C654" s="1473" t="s">
        <v>1026</v>
      </c>
      <c r="D654" s="1473"/>
      <c r="E654" s="1474" t="s">
        <v>537</v>
      </c>
    </row>
    <row r="655" spans="1:5" x14ac:dyDescent="0.3">
      <c r="A655" s="1472"/>
      <c r="B655" s="1472"/>
      <c r="C655" s="1473" t="s">
        <v>1027</v>
      </c>
      <c r="D655" s="1473"/>
      <c r="E655" s="1474" t="s">
        <v>537</v>
      </c>
    </row>
    <row r="656" spans="1:5" x14ac:dyDescent="0.3">
      <c r="A656" s="1472"/>
      <c r="B656" s="1472"/>
      <c r="C656" s="1473" t="s">
        <v>1028</v>
      </c>
      <c r="D656" s="1473"/>
      <c r="E656" s="1474" t="s">
        <v>537</v>
      </c>
    </row>
    <row r="657" spans="1:5" x14ac:dyDescent="0.3">
      <c r="A657" s="1472"/>
      <c r="B657" s="1472"/>
      <c r="C657" s="1473" t="s">
        <v>1029</v>
      </c>
      <c r="D657" s="1473"/>
      <c r="E657" s="1474" t="s">
        <v>537</v>
      </c>
    </row>
    <row r="658" spans="1:5" x14ac:dyDescent="0.3">
      <c r="A658" s="1472"/>
      <c r="B658" s="1472"/>
      <c r="C658" s="1473" t="s">
        <v>1030</v>
      </c>
      <c r="D658" s="1473"/>
      <c r="E658" s="1474" t="s">
        <v>537</v>
      </c>
    </row>
    <row r="659" spans="1:5" x14ac:dyDescent="0.3">
      <c r="A659" s="1472">
        <v>4</v>
      </c>
      <c r="B659" s="1472"/>
      <c r="C659" s="1473" t="s">
        <v>90</v>
      </c>
      <c r="D659" s="1473"/>
      <c r="E659" s="1466" t="s">
        <v>91</v>
      </c>
    </row>
    <row r="660" spans="1:5" x14ac:dyDescent="0.3">
      <c r="A660" s="1472"/>
      <c r="B660" s="1472"/>
      <c r="C660" s="1473" t="s">
        <v>1031</v>
      </c>
      <c r="D660" s="1473"/>
      <c r="E660" s="1474" t="s">
        <v>537</v>
      </c>
    </row>
    <row r="661" spans="1:5" x14ac:dyDescent="0.3">
      <c r="A661" s="1472"/>
      <c r="B661" s="1472"/>
      <c r="C661" s="1473" t="s">
        <v>1032</v>
      </c>
      <c r="D661" s="1473"/>
      <c r="E661" s="1474" t="s">
        <v>537</v>
      </c>
    </row>
    <row r="662" spans="1:5" x14ac:dyDescent="0.3">
      <c r="A662" s="1472"/>
      <c r="B662" s="1472"/>
      <c r="C662" s="1473" t="s">
        <v>1033</v>
      </c>
      <c r="D662" s="1473"/>
      <c r="E662" s="1474" t="s">
        <v>537</v>
      </c>
    </row>
    <row r="663" spans="1:5" x14ac:dyDescent="0.3">
      <c r="A663" s="1472"/>
      <c r="B663" s="1472"/>
      <c r="C663" s="1473" t="s">
        <v>1034</v>
      </c>
      <c r="D663" s="1473"/>
      <c r="E663" s="1474" t="s">
        <v>537</v>
      </c>
    </row>
    <row r="664" spans="1:5" x14ac:dyDescent="0.3">
      <c r="A664" s="1472">
        <v>4</v>
      </c>
      <c r="B664" s="1472"/>
      <c r="C664" s="1473" t="s">
        <v>92</v>
      </c>
      <c r="D664" s="1473"/>
      <c r="E664" s="1466" t="s">
        <v>93</v>
      </c>
    </row>
    <row r="665" spans="1:5" x14ac:dyDescent="0.3">
      <c r="A665" s="1472"/>
      <c r="B665" s="1472"/>
      <c r="C665" s="1473" t="s">
        <v>1035</v>
      </c>
      <c r="D665" s="1473"/>
      <c r="E665" s="1474" t="s">
        <v>537</v>
      </c>
    </row>
    <row r="666" spans="1:5" x14ac:dyDescent="0.3">
      <c r="A666" s="1472"/>
      <c r="B666" s="1472"/>
      <c r="C666" s="1473" t="s">
        <v>1036</v>
      </c>
      <c r="D666" s="1473"/>
      <c r="E666" s="1474" t="s">
        <v>537</v>
      </c>
    </row>
    <row r="667" spans="1:5" x14ac:dyDescent="0.3">
      <c r="A667" s="1472"/>
      <c r="B667" s="1472"/>
      <c r="C667" s="1473" t="s">
        <v>1037</v>
      </c>
      <c r="D667" s="1473"/>
      <c r="E667" s="1474" t="s">
        <v>537</v>
      </c>
    </row>
    <row r="668" spans="1:5" x14ac:dyDescent="0.3">
      <c r="A668" s="1472"/>
      <c r="B668" s="1472"/>
      <c r="C668" s="1473" t="s">
        <v>1038</v>
      </c>
      <c r="D668" s="1473"/>
      <c r="E668" s="1474" t="s">
        <v>537</v>
      </c>
    </row>
    <row r="669" spans="1:5" x14ac:dyDescent="0.3">
      <c r="A669" s="1472">
        <v>4</v>
      </c>
      <c r="B669" s="1472"/>
      <c r="C669" s="1473" t="s">
        <v>94</v>
      </c>
      <c r="D669" s="1473"/>
      <c r="E669" s="1466" t="s">
        <v>95</v>
      </c>
    </row>
    <row r="670" spans="1:5" x14ac:dyDescent="0.3">
      <c r="A670" s="1472">
        <v>4</v>
      </c>
      <c r="B670" s="1472"/>
      <c r="C670" s="1473" t="s">
        <v>96</v>
      </c>
      <c r="D670" s="1473"/>
      <c r="E670" s="1466" t="s">
        <v>97</v>
      </c>
    </row>
    <row r="671" spans="1:5" x14ac:dyDescent="0.3">
      <c r="A671" s="1472">
        <v>4</v>
      </c>
      <c r="B671" s="1472"/>
      <c r="C671" s="1473" t="s">
        <v>98</v>
      </c>
      <c r="D671" s="1473"/>
      <c r="E671" s="1466" t="s">
        <v>99</v>
      </c>
    </row>
    <row r="672" spans="1:5" x14ac:dyDescent="0.3">
      <c r="A672" s="1472"/>
      <c r="B672" s="1472"/>
      <c r="C672" s="1473" t="s">
        <v>1039</v>
      </c>
      <c r="D672" s="1473"/>
      <c r="E672" s="1474" t="s">
        <v>537</v>
      </c>
    </row>
    <row r="673" spans="1:5" x14ac:dyDescent="0.3">
      <c r="A673" s="1472"/>
      <c r="B673" s="1472"/>
      <c r="C673" s="1473" t="s">
        <v>1040</v>
      </c>
      <c r="D673" s="1473"/>
      <c r="E673" s="1474" t="s">
        <v>537</v>
      </c>
    </row>
    <row r="674" spans="1:5" x14ac:dyDescent="0.3">
      <c r="A674" s="1472"/>
      <c r="B674" s="1472"/>
      <c r="C674" s="1473" t="s">
        <v>1041</v>
      </c>
      <c r="D674" s="1473"/>
      <c r="E674" s="1474" t="s">
        <v>537</v>
      </c>
    </row>
    <row r="675" spans="1:5" x14ac:dyDescent="0.3">
      <c r="A675" s="1472"/>
      <c r="B675" s="1472"/>
      <c r="C675" s="1473" t="s">
        <v>1042</v>
      </c>
      <c r="D675" s="1473"/>
      <c r="E675" s="1474" t="s">
        <v>537</v>
      </c>
    </row>
    <row r="676" spans="1:5" x14ac:dyDescent="0.3">
      <c r="A676" s="1472"/>
      <c r="B676" s="1472"/>
      <c r="C676" s="1473" t="s">
        <v>1043</v>
      </c>
      <c r="D676" s="1473"/>
      <c r="E676" s="1474" t="s">
        <v>537</v>
      </c>
    </row>
    <row r="677" spans="1:5" x14ac:dyDescent="0.3">
      <c r="A677" s="1472"/>
      <c r="B677" s="1472"/>
      <c r="C677" s="1473" t="s">
        <v>1044</v>
      </c>
      <c r="D677" s="1473"/>
      <c r="E677" s="1474" t="s">
        <v>537</v>
      </c>
    </row>
    <row r="678" spans="1:5" x14ac:dyDescent="0.3">
      <c r="A678" s="1472"/>
      <c r="B678" s="1472"/>
      <c r="C678" s="1473" t="s">
        <v>1045</v>
      </c>
      <c r="D678" s="1473"/>
      <c r="E678" s="1474" t="s">
        <v>537</v>
      </c>
    </row>
    <row r="679" spans="1:5" x14ac:dyDescent="0.3">
      <c r="A679" s="1472">
        <v>4</v>
      </c>
      <c r="B679" s="1472"/>
      <c r="C679" s="1473" t="s">
        <v>100</v>
      </c>
      <c r="D679" s="1473"/>
      <c r="E679" s="1466" t="s">
        <v>101</v>
      </c>
    </row>
    <row r="680" spans="1:5" x14ac:dyDescent="0.3">
      <c r="A680" s="1472">
        <v>4</v>
      </c>
      <c r="B680" s="1472"/>
      <c r="C680" s="1473" t="s">
        <v>102</v>
      </c>
      <c r="D680" s="1473"/>
      <c r="E680" s="1466" t="s">
        <v>103</v>
      </c>
    </row>
    <row r="681" spans="1:5" x14ac:dyDescent="0.3">
      <c r="A681" s="1472"/>
      <c r="B681" s="1472"/>
      <c r="C681" s="1473" t="s">
        <v>1046</v>
      </c>
      <c r="D681" s="1473"/>
      <c r="E681" s="1474" t="s">
        <v>537</v>
      </c>
    </row>
    <row r="682" spans="1:5" x14ac:dyDescent="0.3">
      <c r="A682" s="1472"/>
      <c r="B682" s="1472"/>
      <c r="C682" s="1473" t="s">
        <v>1047</v>
      </c>
      <c r="D682" s="1473"/>
      <c r="E682" s="1474" t="s">
        <v>537</v>
      </c>
    </row>
    <row r="683" spans="1:5" x14ac:dyDescent="0.3">
      <c r="A683" s="1472">
        <v>4</v>
      </c>
      <c r="B683" s="1472"/>
      <c r="C683" s="1473" t="s">
        <v>104</v>
      </c>
      <c r="D683" s="1473"/>
      <c r="E683" s="1466" t="s">
        <v>105</v>
      </c>
    </row>
    <row r="684" spans="1:5" x14ac:dyDescent="0.3">
      <c r="A684" s="1472"/>
      <c r="B684" s="1472"/>
      <c r="C684" s="1473" t="s">
        <v>1048</v>
      </c>
      <c r="D684" s="1473"/>
      <c r="E684" s="1474" t="s">
        <v>537</v>
      </c>
    </row>
    <row r="685" spans="1:5" x14ac:dyDescent="0.3">
      <c r="A685" s="1472"/>
      <c r="B685" s="1472"/>
      <c r="C685" s="1473" t="s">
        <v>1049</v>
      </c>
      <c r="D685" s="1473"/>
      <c r="E685" s="1474" t="s">
        <v>537</v>
      </c>
    </row>
    <row r="686" spans="1:5" x14ac:dyDescent="0.3">
      <c r="A686" s="1472"/>
      <c r="B686" s="1472"/>
      <c r="C686" s="1473" t="s">
        <v>1050</v>
      </c>
      <c r="D686" s="1473"/>
      <c r="E686" s="1474" t="s">
        <v>537</v>
      </c>
    </row>
    <row r="687" spans="1:5" x14ac:dyDescent="0.3">
      <c r="A687" s="1472"/>
      <c r="B687" s="1472"/>
      <c r="C687" s="1473" t="s">
        <v>1051</v>
      </c>
      <c r="D687" s="1473"/>
      <c r="E687" s="1474" t="s">
        <v>537</v>
      </c>
    </row>
    <row r="688" spans="1:5" x14ac:dyDescent="0.3">
      <c r="A688" s="1472"/>
      <c r="B688" s="1472"/>
      <c r="C688" s="1473" t="s">
        <v>1052</v>
      </c>
      <c r="D688" s="1473"/>
      <c r="E688" s="1474" t="s">
        <v>537</v>
      </c>
    </row>
    <row r="689" spans="1:5" x14ac:dyDescent="0.3">
      <c r="A689" s="1472">
        <v>4</v>
      </c>
      <c r="B689" s="1472"/>
      <c r="C689" s="1473" t="s">
        <v>106</v>
      </c>
      <c r="D689" s="1473"/>
      <c r="E689" s="1466" t="s">
        <v>1866</v>
      </c>
    </row>
    <row r="690" spans="1:5" x14ac:dyDescent="0.3">
      <c r="A690" s="1472"/>
      <c r="B690" s="1472"/>
      <c r="C690" s="1473" t="s">
        <v>1053</v>
      </c>
      <c r="D690" s="1473"/>
      <c r="E690" s="1474" t="s">
        <v>537</v>
      </c>
    </row>
    <row r="691" spans="1:5" x14ac:dyDescent="0.3">
      <c r="A691" s="1472"/>
      <c r="B691" s="1472"/>
      <c r="C691" s="1473" t="s">
        <v>1054</v>
      </c>
      <c r="D691" s="1473"/>
      <c r="E691" s="1474" t="s">
        <v>537</v>
      </c>
    </row>
    <row r="692" spans="1:5" x14ac:dyDescent="0.3">
      <c r="A692" s="1472"/>
      <c r="B692" s="1472"/>
      <c r="C692" s="1473" t="s">
        <v>1055</v>
      </c>
      <c r="D692" s="1473"/>
      <c r="E692" s="1474" t="s">
        <v>537</v>
      </c>
    </row>
    <row r="693" spans="1:5" x14ac:dyDescent="0.3">
      <c r="A693" s="1472"/>
      <c r="B693" s="1472"/>
      <c r="C693" s="1473" t="s">
        <v>1056</v>
      </c>
      <c r="D693" s="1473"/>
      <c r="E693" s="1474" t="s">
        <v>537</v>
      </c>
    </row>
    <row r="694" spans="1:5" x14ac:dyDescent="0.3">
      <c r="A694" s="1472"/>
      <c r="B694" s="1472"/>
      <c r="C694" s="1473" t="s">
        <v>1057</v>
      </c>
      <c r="D694" s="1473"/>
      <c r="E694" s="1474" t="s">
        <v>537</v>
      </c>
    </row>
    <row r="695" spans="1:5" x14ac:dyDescent="0.3">
      <c r="A695" s="1472"/>
      <c r="B695" s="1472"/>
      <c r="C695" s="1473" t="s">
        <v>1058</v>
      </c>
      <c r="D695" s="1473"/>
      <c r="E695" s="1474" t="s">
        <v>537</v>
      </c>
    </row>
    <row r="696" spans="1:5" x14ac:dyDescent="0.3">
      <c r="A696" s="1472"/>
      <c r="B696" s="1472"/>
      <c r="C696" s="1473" t="s">
        <v>1059</v>
      </c>
      <c r="D696" s="1473"/>
      <c r="E696" s="1474" t="s">
        <v>537</v>
      </c>
    </row>
    <row r="697" spans="1:5" x14ac:dyDescent="0.3">
      <c r="A697" s="1472"/>
      <c r="B697" s="1472"/>
      <c r="C697" s="1473" t="s">
        <v>1060</v>
      </c>
      <c r="D697" s="1473"/>
      <c r="E697" s="1474" t="s">
        <v>537</v>
      </c>
    </row>
    <row r="698" spans="1:5" x14ac:dyDescent="0.3">
      <c r="A698" s="1472"/>
      <c r="B698" s="1472"/>
      <c r="C698" s="1473" t="s">
        <v>1061</v>
      </c>
      <c r="D698" s="1473"/>
      <c r="E698" s="1474" t="s">
        <v>537</v>
      </c>
    </row>
    <row r="699" spans="1:5" x14ac:dyDescent="0.3">
      <c r="A699" s="1472">
        <v>4</v>
      </c>
      <c r="B699" s="1472"/>
      <c r="C699" s="1473" t="s">
        <v>140</v>
      </c>
      <c r="D699" s="1473"/>
      <c r="E699" s="1466" t="s">
        <v>141</v>
      </c>
    </row>
    <row r="700" spans="1:5" x14ac:dyDescent="0.3">
      <c r="A700" s="1472">
        <v>4</v>
      </c>
      <c r="B700" s="1472"/>
      <c r="C700" s="1473" t="s">
        <v>142</v>
      </c>
      <c r="D700" s="1473"/>
      <c r="E700" s="1466" t="s">
        <v>1867</v>
      </c>
    </row>
    <row r="701" spans="1:5" x14ac:dyDescent="0.3">
      <c r="A701" s="1472">
        <v>4</v>
      </c>
      <c r="B701" s="1472"/>
      <c r="C701" s="1473" t="s">
        <v>143</v>
      </c>
      <c r="D701" s="1473"/>
      <c r="E701" s="1466" t="s">
        <v>1868</v>
      </c>
    </row>
    <row r="702" spans="1:5" x14ac:dyDescent="0.3">
      <c r="A702" s="1472"/>
      <c r="B702" s="1472"/>
      <c r="C702" s="1473" t="s">
        <v>1062</v>
      </c>
      <c r="D702" s="1473"/>
      <c r="E702" s="1474" t="s">
        <v>537</v>
      </c>
    </row>
    <row r="703" spans="1:5" x14ac:dyDescent="0.3">
      <c r="A703" s="1472"/>
      <c r="B703" s="1472"/>
      <c r="C703" s="1473" t="s">
        <v>1063</v>
      </c>
      <c r="D703" s="1473"/>
      <c r="E703" s="1474" t="s">
        <v>537</v>
      </c>
    </row>
    <row r="704" spans="1:5" x14ac:dyDescent="0.3">
      <c r="A704" s="1472">
        <v>4</v>
      </c>
      <c r="B704" s="1472"/>
      <c r="C704" s="1473" t="s">
        <v>147</v>
      </c>
      <c r="D704" s="1473"/>
      <c r="E704" s="1466" t="s">
        <v>148</v>
      </c>
    </row>
    <row r="705" spans="1:5" x14ac:dyDescent="0.3">
      <c r="A705" s="1472"/>
      <c r="B705" s="1472"/>
      <c r="C705" s="1473" t="s">
        <v>1064</v>
      </c>
      <c r="D705" s="1473"/>
      <c r="E705" s="1474" t="s">
        <v>537</v>
      </c>
    </row>
    <row r="706" spans="1:5" x14ac:dyDescent="0.3">
      <c r="A706" s="1472"/>
      <c r="B706" s="1472"/>
      <c r="C706" s="1473" t="s">
        <v>1065</v>
      </c>
      <c r="D706" s="1473"/>
      <c r="E706" s="1474" t="s">
        <v>537</v>
      </c>
    </row>
    <row r="707" spans="1:5" x14ac:dyDescent="0.3">
      <c r="A707" s="1472"/>
      <c r="B707" s="1472"/>
      <c r="C707" s="1473" t="s">
        <v>1066</v>
      </c>
      <c r="D707" s="1473"/>
      <c r="E707" s="1474" t="s">
        <v>537</v>
      </c>
    </row>
    <row r="708" spans="1:5" x14ac:dyDescent="0.3">
      <c r="A708" s="1472"/>
      <c r="B708" s="1472"/>
      <c r="C708" s="1473" t="s">
        <v>1067</v>
      </c>
      <c r="D708" s="1473"/>
      <c r="E708" s="1474" t="s">
        <v>537</v>
      </c>
    </row>
    <row r="709" spans="1:5" x14ac:dyDescent="0.3">
      <c r="A709" s="1472"/>
      <c r="B709" s="1472"/>
      <c r="C709" s="1473" t="s">
        <v>1068</v>
      </c>
      <c r="D709" s="1473"/>
      <c r="E709" s="1474" t="s">
        <v>537</v>
      </c>
    </row>
    <row r="710" spans="1:5" x14ac:dyDescent="0.3">
      <c r="A710" s="1472"/>
      <c r="B710" s="1472"/>
      <c r="C710" s="1473" t="s">
        <v>1069</v>
      </c>
      <c r="D710" s="1473"/>
      <c r="E710" s="1474" t="s">
        <v>537</v>
      </c>
    </row>
    <row r="711" spans="1:5" x14ac:dyDescent="0.3">
      <c r="A711" s="1472"/>
      <c r="B711" s="1472"/>
      <c r="C711" s="1473" t="s">
        <v>1070</v>
      </c>
      <c r="D711" s="1473"/>
      <c r="E711" s="1474" t="s">
        <v>537</v>
      </c>
    </row>
    <row r="712" spans="1:5" x14ac:dyDescent="0.3">
      <c r="A712" s="1472"/>
      <c r="B712" s="1472"/>
      <c r="C712" s="1473" t="s">
        <v>1071</v>
      </c>
      <c r="D712" s="1473"/>
      <c r="E712" s="1474" t="s">
        <v>537</v>
      </c>
    </row>
    <row r="713" spans="1:5" x14ac:dyDescent="0.3">
      <c r="A713" s="1472"/>
      <c r="B713" s="1472"/>
      <c r="C713" s="1473" t="s">
        <v>1072</v>
      </c>
      <c r="D713" s="1473"/>
      <c r="E713" s="1474" t="s">
        <v>537</v>
      </c>
    </row>
    <row r="714" spans="1:5" x14ac:dyDescent="0.3">
      <c r="A714" s="1472"/>
      <c r="B714" s="1472"/>
      <c r="C714" s="1473" t="s">
        <v>1073</v>
      </c>
      <c r="D714" s="1473"/>
      <c r="E714" s="1474" t="s">
        <v>537</v>
      </c>
    </row>
    <row r="715" spans="1:5" x14ac:dyDescent="0.3">
      <c r="A715" s="1472"/>
      <c r="B715" s="1472"/>
      <c r="C715" s="1473" t="s">
        <v>1074</v>
      </c>
      <c r="D715" s="1473"/>
      <c r="E715" s="1474" t="s">
        <v>537</v>
      </c>
    </row>
    <row r="716" spans="1:5" x14ac:dyDescent="0.3">
      <c r="A716" s="1472"/>
      <c r="B716" s="1472"/>
      <c r="C716" s="1473" t="s">
        <v>1075</v>
      </c>
      <c r="D716" s="1473"/>
      <c r="E716" s="1474" t="s">
        <v>537</v>
      </c>
    </row>
    <row r="717" spans="1:5" x14ac:dyDescent="0.3">
      <c r="A717" s="1472"/>
      <c r="B717" s="1472"/>
      <c r="C717" s="1473" t="s">
        <v>1076</v>
      </c>
      <c r="D717" s="1473"/>
      <c r="E717" s="1474" t="s">
        <v>537</v>
      </c>
    </row>
    <row r="718" spans="1:5" x14ac:dyDescent="0.3">
      <c r="A718" s="1472"/>
      <c r="B718" s="1472"/>
      <c r="C718" s="1473" t="s">
        <v>1077</v>
      </c>
      <c r="D718" s="1473"/>
      <c r="E718" s="1474" t="s">
        <v>537</v>
      </c>
    </row>
    <row r="719" spans="1:5" x14ac:dyDescent="0.3">
      <c r="A719" s="1472"/>
      <c r="B719" s="1472"/>
      <c r="C719" s="1473" t="s">
        <v>1078</v>
      </c>
      <c r="D719" s="1473"/>
      <c r="E719" s="1474" t="s">
        <v>537</v>
      </c>
    </row>
    <row r="720" spans="1:5" x14ac:dyDescent="0.3">
      <c r="A720" s="1472"/>
      <c r="B720" s="1472"/>
      <c r="C720" s="1473" t="s">
        <v>1079</v>
      </c>
      <c r="D720" s="1473"/>
      <c r="E720" s="1474" t="s">
        <v>537</v>
      </c>
    </row>
    <row r="721" spans="1:5" x14ac:dyDescent="0.3">
      <c r="A721" s="1472"/>
      <c r="B721" s="1472"/>
      <c r="C721" s="1473" t="s">
        <v>1080</v>
      </c>
      <c r="D721" s="1473"/>
      <c r="E721" s="1474" t="s">
        <v>537</v>
      </c>
    </row>
    <row r="722" spans="1:5" x14ac:dyDescent="0.3">
      <c r="A722" s="1472"/>
      <c r="B722" s="1472"/>
      <c r="C722" s="1473" t="s">
        <v>1081</v>
      </c>
      <c r="D722" s="1473"/>
      <c r="E722" s="1474" t="s">
        <v>537</v>
      </c>
    </row>
    <row r="723" spans="1:5" x14ac:dyDescent="0.3">
      <c r="A723" s="1472"/>
      <c r="B723" s="1472"/>
      <c r="C723" s="1473" t="s">
        <v>1082</v>
      </c>
      <c r="D723" s="1473"/>
      <c r="E723" s="1474" t="s">
        <v>537</v>
      </c>
    </row>
    <row r="724" spans="1:5" x14ac:dyDescent="0.3">
      <c r="A724" s="1472"/>
      <c r="B724" s="1472"/>
      <c r="C724" s="1473" t="s">
        <v>1083</v>
      </c>
      <c r="D724" s="1473"/>
      <c r="E724" s="1474" t="s">
        <v>537</v>
      </c>
    </row>
    <row r="725" spans="1:5" x14ac:dyDescent="0.3">
      <c r="A725" s="1472"/>
      <c r="B725" s="1472"/>
      <c r="C725" s="1473" t="s">
        <v>1084</v>
      </c>
      <c r="D725" s="1473"/>
      <c r="E725" s="1474" t="s">
        <v>537</v>
      </c>
    </row>
    <row r="726" spans="1:5" x14ac:dyDescent="0.3">
      <c r="A726" s="1472"/>
      <c r="B726" s="1472"/>
      <c r="C726" s="1473" t="s">
        <v>1085</v>
      </c>
      <c r="D726" s="1473"/>
      <c r="E726" s="1474" t="s">
        <v>537</v>
      </c>
    </row>
    <row r="727" spans="1:5" x14ac:dyDescent="0.3">
      <c r="A727" s="1472"/>
      <c r="B727" s="1472"/>
      <c r="C727" s="1473" t="s">
        <v>1086</v>
      </c>
      <c r="D727" s="1473"/>
      <c r="E727" s="1474" t="s">
        <v>537</v>
      </c>
    </row>
    <row r="728" spans="1:5" x14ac:dyDescent="0.3">
      <c r="A728" s="1472"/>
      <c r="B728" s="1472"/>
      <c r="C728" s="1473" t="s">
        <v>1087</v>
      </c>
      <c r="D728" s="1473"/>
      <c r="E728" s="1474" t="s">
        <v>537</v>
      </c>
    </row>
    <row r="729" spans="1:5" x14ac:dyDescent="0.3">
      <c r="A729" s="1472"/>
      <c r="B729" s="1472"/>
      <c r="C729" s="1473" t="s">
        <v>1088</v>
      </c>
      <c r="D729" s="1473"/>
      <c r="E729" s="1474" t="s">
        <v>537</v>
      </c>
    </row>
    <row r="730" spans="1:5" x14ac:dyDescent="0.3">
      <c r="A730" s="1472"/>
      <c r="B730" s="1472"/>
      <c r="C730" s="1473" t="s">
        <v>1089</v>
      </c>
      <c r="D730" s="1473"/>
      <c r="E730" s="1474" t="s">
        <v>537</v>
      </c>
    </row>
    <row r="731" spans="1:5" x14ac:dyDescent="0.3">
      <c r="A731" s="1472"/>
      <c r="B731" s="1472"/>
      <c r="C731" s="1473" t="s">
        <v>1090</v>
      </c>
      <c r="D731" s="1473"/>
      <c r="E731" s="1474" t="s">
        <v>537</v>
      </c>
    </row>
    <row r="732" spans="1:5" x14ac:dyDescent="0.3">
      <c r="A732" s="1472"/>
      <c r="B732" s="1472"/>
      <c r="C732" s="1473" t="s">
        <v>1091</v>
      </c>
      <c r="D732" s="1473"/>
      <c r="E732" s="1474" t="s">
        <v>537</v>
      </c>
    </row>
    <row r="733" spans="1:5" x14ac:dyDescent="0.3">
      <c r="A733" s="1472"/>
      <c r="B733" s="1472"/>
      <c r="C733" s="1473" t="s">
        <v>1092</v>
      </c>
      <c r="D733" s="1473"/>
      <c r="E733" s="1474" t="s">
        <v>537</v>
      </c>
    </row>
    <row r="734" spans="1:5" x14ac:dyDescent="0.3">
      <c r="A734" s="1472"/>
      <c r="B734" s="1472"/>
      <c r="C734" s="1473" t="s">
        <v>1093</v>
      </c>
      <c r="D734" s="1473"/>
      <c r="E734" s="1474" t="s">
        <v>537</v>
      </c>
    </row>
    <row r="735" spans="1:5" x14ac:dyDescent="0.3">
      <c r="A735" s="1472"/>
      <c r="B735" s="1472"/>
      <c r="C735" s="1473" t="s">
        <v>1094</v>
      </c>
      <c r="D735" s="1473"/>
      <c r="E735" s="1474" t="s">
        <v>537</v>
      </c>
    </row>
    <row r="736" spans="1:5" x14ac:dyDescent="0.3">
      <c r="A736" s="1472"/>
      <c r="B736" s="1472"/>
      <c r="C736" s="1473" t="s">
        <v>1095</v>
      </c>
      <c r="D736" s="1473"/>
      <c r="E736" s="1474" t="s">
        <v>537</v>
      </c>
    </row>
    <row r="737" spans="1:5" x14ac:dyDescent="0.3">
      <c r="A737" s="1472"/>
      <c r="B737" s="1472"/>
      <c r="C737" s="1473" t="s">
        <v>1096</v>
      </c>
      <c r="D737" s="1473"/>
      <c r="E737" s="1474" t="s">
        <v>537</v>
      </c>
    </row>
    <row r="738" spans="1:5" x14ac:dyDescent="0.3">
      <c r="A738" s="1472"/>
      <c r="B738" s="1472"/>
      <c r="C738" s="1473" t="s">
        <v>1097</v>
      </c>
      <c r="D738" s="1473"/>
      <c r="E738" s="1474" t="s">
        <v>537</v>
      </c>
    </row>
    <row r="739" spans="1:5" x14ac:dyDescent="0.3">
      <c r="A739" s="1472"/>
      <c r="B739" s="1472"/>
      <c r="C739" s="1473" t="s">
        <v>1098</v>
      </c>
      <c r="D739" s="1473"/>
      <c r="E739" s="1474" t="s">
        <v>537</v>
      </c>
    </row>
    <row r="740" spans="1:5" x14ac:dyDescent="0.3">
      <c r="A740" s="1472"/>
      <c r="B740" s="1472"/>
      <c r="C740" s="1473" t="s">
        <v>1099</v>
      </c>
      <c r="D740" s="1473"/>
      <c r="E740" s="1474" t="s">
        <v>537</v>
      </c>
    </row>
    <row r="741" spans="1:5" x14ac:dyDescent="0.3">
      <c r="A741" s="1472"/>
      <c r="B741" s="1472"/>
      <c r="C741" s="1473" t="s">
        <v>1100</v>
      </c>
      <c r="D741" s="1473"/>
      <c r="E741" s="1474" t="s">
        <v>537</v>
      </c>
    </row>
    <row r="742" spans="1:5" x14ac:dyDescent="0.3">
      <c r="A742" s="1472"/>
      <c r="B742" s="1472"/>
      <c r="C742" s="1473" t="s">
        <v>1101</v>
      </c>
      <c r="D742" s="1473"/>
      <c r="E742" s="1474" t="s">
        <v>537</v>
      </c>
    </row>
    <row r="743" spans="1:5" x14ac:dyDescent="0.3">
      <c r="A743" s="1472"/>
      <c r="B743" s="1472"/>
      <c r="C743" s="1473" t="s">
        <v>1102</v>
      </c>
      <c r="D743" s="1473"/>
      <c r="E743" s="1474" t="s">
        <v>537</v>
      </c>
    </row>
    <row r="744" spans="1:5" x14ac:dyDescent="0.3">
      <c r="A744" s="1472"/>
      <c r="B744" s="1472"/>
      <c r="C744" s="1473" t="s">
        <v>1103</v>
      </c>
      <c r="D744" s="1473"/>
      <c r="E744" s="1474" t="s">
        <v>537</v>
      </c>
    </row>
    <row r="745" spans="1:5" x14ac:dyDescent="0.3">
      <c r="A745" s="1472"/>
      <c r="B745" s="1472"/>
      <c r="C745" s="1473" t="s">
        <v>1104</v>
      </c>
      <c r="D745" s="1473"/>
      <c r="E745" s="1474" t="s">
        <v>537</v>
      </c>
    </row>
    <row r="746" spans="1:5" x14ac:dyDescent="0.3">
      <c r="A746" s="1472"/>
      <c r="B746" s="1472"/>
      <c r="C746" s="1473" t="s">
        <v>1105</v>
      </c>
      <c r="D746" s="1473"/>
      <c r="E746" s="1474" t="s">
        <v>537</v>
      </c>
    </row>
    <row r="747" spans="1:5" x14ac:dyDescent="0.3">
      <c r="A747" s="1472"/>
      <c r="B747" s="1472"/>
      <c r="C747" s="1473" t="s">
        <v>1106</v>
      </c>
      <c r="D747" s="1473"/>
      <c r="E747" s="1474" t="s">
        <v>537</v>
      </c>
    </row>
    <row r="748" spans="1:5" x14ac:dyDescent="0.3">
      <c r="A748" s="1472"/>
      <c r="B748" s="1472"/>
      <c r="C748" s="1473" t="s">
        <v>1107</v>
      </c>
      <c r="D748" s="1473"/>
      <c r="E748" s="1474" t="s">
        <v>537</v>
      </c>
    </row>
    <row r="749" spans="1:5" x14ac:dyDescent="0.3">
      <c r="A749" s="1472"/>
      <c r="B749" s="1472"/>
      <c r="C749" s="1473" t="s">
        <v>1108</v>
      </c>
      <c r="D749" s="1473"/>
      <c r="E749" s="1474" t="s">
        <v>537</v>
      </c>
    </row>
    <row r="750" spans="1:5" x14ac:dyDescent="0.3">
      <c r="A750" s="1472"/>
      <c r="B750" s="1472"/>
      <c r="C750" s="1473" t="s">
        <v>1109</v>
      </c>
      <c r="D750" s="1473"/>
      <c r="E750" s="1474" t="s">
        <v>537</v>
      </c>
    </row>
    <row r="751" spans="1:5" x14ac:dyDescent="0.3">
      <c r="A751" s="1472"/>
      <c r="B751" s="1472"/>
      <c r="C751" s="1473" t="s">
        <v>1110</v>
      </c>
      <c r="D751" s="1473"/>
      <c r="E751" s="1474" t="s">
        <v>537</v>
      </c>
    </row>
    <row r="752" spans="1:5" x14ac:dyDescent="0.3">
      <c r="A752" s="1472"/>
      <c r="B752" s="1472"/>
      <c r="C752" s="1473" t="s">
        <v>1111</v>
      </c>
      <c r="D752" s="1473"/>
      <c r="E752" s="1474" t="s">
        <v>537</v>
      </c>
    </row>
    <row r="753" spans="1:5" x14ac:dyDescent="0.3">
      <c r="A753" s="1472"/>
      <c r="B753" s="1472"/>
      <c r="C753" s="1473" t="s">
        <v>1112</v>
      </c>
      <c r="D753" s="1473"/>
      <c r="E753" s="1474" t="s">
        <v>537</v>
      </c>
    </row>
    <row r="754" spans="1:5" x14ac:dyDescent="0.3">
      <c r="A754" s="1472"/>
      <c r="B754" s="1472"/>
      <c r="C754" s="1473" t="s">
        <v>1113</v>
      </c>
      <c r="D754" s="1473"/>
      <c r="E754" s="1474" t="s">
        <v>537</v>
      </c>
    </row>
    <row r="755" spans="1:5" x14ac:dyDescent="0.3">
      <c r="A755" s="1472"/>
      <c r="B755" s="1472"/>
      <c r="C755" s="1473" t="s">
        <v>1114</v>
      </c>
      <c r="D755" s="1473"/>
      <c r="E755" s="1474" t="s">
        <v>537</v>
      </c>
    </row>
    <row r="756" spans="1:5" x14ac:dyDescent="0.3">
      <c r="A756" s="1472"/>
      <c r="B756" s="1472"/>
      <c r="C756" s="1473" t="s">
        <v>1115</v>
      </c>
      <c r="D756" s="1473"/>
      <c r="E756" s="1474" t="s">
        <v>537</v>
      </c>
    </row>
    <row r="757" spans="1:5" x14ac:dyDescent="0.3">
      <c r="A757" s="1472"/>
      <c r="B757" s="1472"/>
      <c r="C757" s="1473" t="s">
        <v>1116</v>
      </c>
      <c r="D757" s="1473"/>
      <c r="E757" s="1474" t="s">
        <v>537</v>
      </c>
    </row>
    <row r="758" spans="1:5" x14ac:dyDescent="0.3">
      <c r="A758" s="1472"/>
      <c r="B758" s="1472"/>
      <c r="C758" s="1473" t="s">
        <v>1117</v>
      </c>
      <c r="D758" s="1473"/>
      <c r="E758" s="1474" t="s">
        <v>537</v>
      </c>
    </row>
    <row r="759" spans="1:5" x14ac:dyDescent="0.3">
      <c r="A759" s="1472"/>
      <c r="B759" s="1472"/>
      <c r="C759" s="1473" t="s">
        <v>1118</v>
      </c>
      <c r="D759" s="1473"/>
      <c r="E759" s="1474" t="s">
        <v>537</v>
      </c>
    </row>
    <row r="760" spans="1:5" x14ac:dyDescent="0.3">
      <c r="A760" s="1472"/>
      <c r="B760" s="1472"/>
      <c r="C760" s="1473" t="s">
        <v>1119</v>
      </c>
      <c r="D760" s="1473"/>
      <c r="E760" s="1474" t="s">
        <v>537</v>
      </c>
    </row>
    <row r="761" spans="1:5" x14ac:dyDescent="0.3">
      <c r="A761" s="1472"/>
      <c r="B761" s="1472"/>
      <c r="C761" s="1473" t="s">
        <v>1120</v>
      </c>
      <c r="D761" s="1473"/>
      <c r="E761" s="1474" t="s">
        <v>537</v>
      </c>
    </row>
    <row r="762" spans="1:5" x14ac:dyDescent="0.3">
      <c r="A762" s="1472"/>
      <c r="B762" s="1472"/>
      <c r="C762" s="1473" t="s">
        <v>1121</v>
      </c>
      <c r="D762" s="1473"/>
      <c r="E762" s="1474" t="s">
        <v>537</v>
      </c>
    </row>
    <row r="763" spans="1:5" x14ac:dyDescent="0.3">
      <c r="A763" s="1472"/>
      <c r="B763" s="1472"/>
      <c r="C763" s="1473" t="s">
        <v>1122</v>
      </c>
      <c r="D763" s="1473"/>
      <c r="E763" s="1474" t="s">
        <v>537</v>
      </c>
    </row>
    <row r="764" spans="1:5" x14ac:dyDescent="0.3">
      <c r="A764" s="1472"/>
      <c r="B764" s="1472"/>
      <c r="C764" s="1473" t="s">
        <v>1123</v>
      </c>
      <c r="D764" s="1473"/>
      <c r="E764" s="1474" t="s">
        <v>537</v>
      </c>
    </row>
    <row r="765" spans="1:5" x14ac:dyDescent="0.3">
      <c r="A765" s="1472"/>
      <c r="B765" s="1472"/>
      <c r="C765" s="1473" t="s">
        <v>1124</v>
      </c>
      <c r="D765" s="1473"/>
      <c r="E765" s="1474" t="s">
        <v>537</v>
      </c>
    </row>
    <row r="766" spans="1:5" x14ac:dyDescent="0.3">
      <c r="A766" s="1472"/>
      <c r="B766" s="1472"/>
      <c r="C766" s="1473" t="s">
        <v>1125</v>
      </c>
      <c r="D766" s="1473"/>
      <c r="E766" s="1474" t="s">
        <v>537</v>
      </c>
    </row>
    <row r="767" spans="1:5" x14ac:dyDescent="0.3">
      <c r="A767" s="1472"/>
      <c r="B767" s="1472"/>
      <c r="C767" s="1473" t="s">
        <v>1126</v>
      </c>
      <c r="D767" s="1473"/>
      <c r="E767" s="1474" t="s">
        <v>537</v>
      </c>
    </row>
    <row r="768" spans="1:5" x14ac:dyDescent="0.3">
      <c r="A768" s="1472"/>
      <c r="B768" s="1472"/>
      <c r="C768" s="1473" t="s">
        <v>1127</v>
      </c>
      <c r="D768" s="1473"/>
      <c r="E768" s="1474" t="s">
        <v>537</v>
      </c>
    </row>
    <row r="769" spans="1:5" x14ac:dyDescent="0.3">
      <c r="A769" s="1472"/>
      <c r="B769" s="1472"/>
      <c r="C769" s="1473" t="s">
        <v>1128</v>
      </c>
      <c r="D769" s="1473"/>
      <c r="E769" s="1474" t="s">
        <v>537</v>
      </c>
    </row>
    <row r="770" spans="1:5" x14ac:dyDescent="0.3">
      <c r="A770" s="1472"/>
      <c r="B770" s="1472"/>
      <c r="C770" s="1473" t="s">
        <v>1129</v>
      </c>
      <c r="D770" s="1473"/>
      <c r="E770" s="1474" t="s">
        <v>537</v>
      </c>
    </row>
    <row r="771" spans="1:5" x14ac:dyDescent="0.3">
      <c r="A771" s="1472"/>
      <c r="B771" s="1472"/>
      <c r="C771" s="1473" t="s">
        <v>1130</v>
      </c>
      <c r="D771" s="1473"/>
      <c r="E771" s="1474" t="s">
        <v>537</v>
      </c>
    </row>
    <row r="772" spans="1:5" x14ac:dyDescent="0.3">
      <c r="A772" s="1472"/>
      <c r="B772" s="1472"/>
      <c r="C772" s="1473" t="s">
        <v>1131</v>
      </c>
      <c r="D772" s="1473"/>
      <c r="E772" s="1474" t="s">
        <v>537</v>
      </c>
    </row>
    <row r="773" spans="1:5" x14ac:dyDescent="0.3">
      <c r="A773" s="1472"/>
      <c r="B773" s="1472"/>
      <c r="C773" s="1473" t="s">
        <v>1132</v>
      </c>
      <c r="D773" s="1473"/>
      <c r="E773" s="1474" t="s">
        <v>537</v>
      </c>
    </row>
    <row r="774" spans="1:5" x14ac:dyDescent="0.3">
      <c r="A774" s="1472"/>
      <c r="B774" s="1472"/>
      <c r="C774" s="1473" t="s">
        <v>1133</v>
      </c>
      <c r="D774" s="1473"/>
      <c r="E774" s="1474" t="s">
        <v>537</v>
      </c>
    </row>
    <row r="775" spans="1:5" x14ac:dyDescent="0.3">
      <c r="A775" s="1472"/>
      <c r="B775" s="1472"/>
      <c r="C775" s="1473" t="s">
        <v>1134</v>
      </c>
      <c r="D775" s="1473"/>
      <c r="E775" s="1474" t="s">
        <v>537</v>
      </c>
    </row>
    <row r="776" spans="1:5" x14ac:dyDescent="0.3">
      <c r="A776" s="1472"/>
      <c r="B776" s="1472"/>
      <c r="C776" s="1473" t="s">
        <v>1135</v>
      </c>
      <c r="D776" s="1473"/>
      <c r="E776" s="1474" t="s">
        <v>537</v>
      </c>
    </row>
    <row r="777" spans="1:5" x14ac:dyDescent="0.3">
      <c r="A777" s="1472"/>
      <c r="B777" s="1472"/>
      <c r="C777" s="1473" t="s">
        <v>1136</v>
      </c>
      <c r="D777" s="1473"/>
      <c r="E777" s="1474" t="s">
        <v>537</v>
      </c>
    </row>
    <row r="778" spans="1:5" x14ac:dyDescent="0.3">
      <c r="A778" s="1472"/>
      <c r="B778" s="1472"/>
      <c r="C778" s="1473" t="s">
        <v>1137</v>
      </c>
      <c r="D778" s="1473"/>
      <c r="E778" s="1474" t="s">
        <v>537</v>
      </c>
    </row>
    <row r="779" spans="1:5" x14ac:dyDescent="0.3">
      <c r="A779" s="1472"/>
      <c r="B779" s="1472"/>
      <c r="C779" s="1473" t="s">
        <v>1138</v>
      </c>
      <c r="D779" s="1473"/>
      <c r="E779" s="1474" t="s">
        <v>537</v>
      </c>
    </row>
    <row r="780" spans="1:5" x14ac:dyDescent="0.3">
      <c r="A780" s="1472"/>
      <c r="B780" s="1472"/>
      <c r="C780" s="1473" t="s">
        <v>1139</v>
      </c>
      <c r="D780" s="1473"/>
      <c r="E780" s="1474" t="s">
        <v>537</v>
      </c>
    </row>
    <row r="781" spans="1:5" x14ac:dyDescent="0.3">
      <c r="A781" s="1472"/>
      <c r="B781" s="1472"/>
      <c r="C781" s="1473" t="s">
        <v>1140</v>
      </c>
      <c r="D781" s="1473"/>
      <c r="E781" s="1474" t="s">
        <v>537</v>
      </c>
    </row>
    <row r="782" spans="1:5" x14ac:dyDescent="0.3">
      <c r="A782" s="1472"/>
      <c r="B782" s="1472"/>
      <c r="C782" s="1473" t="s">
        <v>1141</v>
      </c>
      <c r="D782" s="1473"/>
      <c r="E782" s="1474" t="s">
        <v>537</v>
      </c>
    </row>
    <row r="783" spans="1:5" x14ac:dyDescent="0.3">
      <c r="A783" s="1472"/>
      <c r="B783" s="1472"/>
      <c r="C783" s="1473" t="s">
        <v>1142</v>
      </c>
      <c r="D783" s="1473"/>
      <c r="E783" s="1474" t="s">
        <v>537</v>
      </c>
    </row>
    <row r="784" spans="1:5" x14ac:dyDescent="0.3">
      <c r="A784" s="1472"/>
      <c r="B784" s="1472"/>
      <c r="C784" s="1473" t="s">
        <v>1143</v>
      </c>
      <c r="D784" s="1473"/>
      <c r="E784" s="1474" t="s">
        <v>537</v>
      </c>
    </row>
    <row r="785" spans="1:5" x14ac:dyDescent="0.3">
      <c r="A785" s="1472"/>
      <c r="B785" s="1472"/>
      <c r="C785" s="1473" t="s">
        <v>1144</v>
      </c>
      <c r="D785" s="1473"/>
      <c r="E785" s="1474" t="s">
        <v>537</v>
      </c>
    </row>
    <row r="786" spans="1:5" x14ac:dyDescent="0.3">
      <c r="A786" s="1472"/>
      <c r="B786" s="1472"/>
      <c r="C786" s="1473" t="s">
        <v>1145</v>
      </c>
      <c r="D786" s="1473"/>
      <c r="E786" s="1474" t="s">
        <v>537</v>
      </c>
    </row>
    <row r="787" spans="1:5" x14ac:dyDescent="0.3">
      <c r="A787" s="1472"/>
      <c r="B787" s="1472"/>
      <c r="C787" s="1473" t="s">
        <v>1146</v>
      </c>
      <c r="D787" s="1473"/>
      <c r="E787" s="1474" t="s">
        <v>537</v>
      </c>
    </row>
    <row r="788" spans="1:5" x14ac:dyDescent="0.3">
      <c r="A788" s="1472"/>
      <c r="B788" s="1472"/>
      <c r="C788" s="1473" t="s">
        <v>1148</v>
      </c>
      <c r="D788" s="1473"/>
      <c r="E788" s="1474" t="s">
        <v>537</v>
      </c>
    </row>
    <row r="789" spans="1:5" x14ac:dyDescent="0.3">
      <c r="A789" s="1472"/>
      <c r="B789" s="1472"/>
      <c r="C789" s="1473" t="s">
        <v>1149</v>
      </c>
      <c r="D789" s="1473"/>
      <c r="E789" s="1474" t="s">
        <v>537</v>
      </c>
    </row>
    <row r="790" spans="1:5" x14ac:dyDescent="0.3">
      <c r="A790" s="1472"/>
      <c r="B790" s="1472"/>
      <c r="C790" s="1473" t="s">
        <v>1150</v>
      </c>
      <c r="D790" s="1473"/>
      <c r="E790" s="1474" t="s">
        <v>537</v>
      </c>
    </row>
    <row r="791" spans="1:5" x14ac:dyDescent="0.3">
      <c r="A791" s="1472"/>
      <c r="B791" s="1472"/>
      <c r="C791" s="1473" t="s">
        <v>1151</v>
      </c>
      <c r="D791" s="1473"/>
      <c r="E791" s="1474" t="s">
        <v>537</v>
      </c>
    </row>
    <row r="792" spans="1:5" x14ac:dyDescent="0.3">
      <c r="A792" s="1472"/>
      <c r="B792" s="1472"/>
      <c r="C792" s="1473" t="s">
        <v>1152</v>
      </c>
      <c r="D792" s="1473"/>
      <c r="E792" s="1474" t="s">
        <v>537</v>
      </c>
    </row>
    <row r="793" spans="1:5" x14ac:dyDescent="0.3">
      <c r="A793" s="1472"/>
      <c r="B793" s="1472"/>
      <c r="C793" s="1473" t="s">
        <v>1153</v>
      </c>
      <c r="D793" s="1473"/>
      <c r="E793" s="1474" t="s">
        <v>537</v>
      </c>
    </row>
    <row r="794" spans="1:5" x14ac:dyDescent="0.3">
      <c r="A794" s="1472"/>
      <c r="B794" s="1472"/>
      <c r="C794" s="1473" t="s">
        <v>1154</v>
      </c>
      <c r="D794" s="1473"/>
      <c r="E794" s="1474" t="s">
        <v>537</v>
      </c>
    </row>
    <row r="795" spans="1:5" x14ac:dyDescent="0.3">
      <c r="A795" s="1472"/>
      <c r="B795" s="1472"/>
      <c r="C795" s="1473" t="s">
        <v>1155</v>
      </c>
      <c r="D795" s="1473"/>
      <c r="E795" s="1474" t="s">
        <v>537</v>
      </c>
    </row>
    <row r="796" spans="1:5" x14ac:dyDescent="0.3">
      <c r="A796" s="1472"/>
      <c r="B796" s="1472"/>
      <c r="C796" s="1473" t="s">
        <v>1156</v>
      </c>
      <c r="D796" s="1473"/>
      <c r="E796" s="1474" t="s">
        <v>537</v>
      </c>
    </row>
    <row r="797" spans="1:5" x14ac:dyDescent="0.3">
      <c r="A797" s="1472"/>
      <c r="B797" s="1472"/>
      <c r="C797" s="1473" t="s">
        <v>1157</v>
      </c>
      <c r="D797" s="1473"/>
      <c r="E797" s="1474" t="s">
        <v>537</v>
      </c>
    </row>
    <row r="798" spans="1:5" x14ac:dyDescent="0.3">
      <c r="A798" s="1472"/>
      <c r="B798" s="1472"/>
      <c r="C798" s="1473" t="s">
        <v>1158</v>
      </c>
      <c r="D798" s="1473"/>
      <c r="E798" s="1474" t="s">
        <v>537</v>
      </c>
    </row>
    <row r="799" spans="1:5" x14ac:dyDescent="0.3">
      <c r="A799" s="1472"/>
      <c r="B799" s="1472"/>
      <c r="C799" s="1473" t="s">
        <v>1159</v>
      </c>
      <c r="D799" s="1473"/>
      <c r="E799" s="1474" t="s">
        <v>537</v>
      </c>
    </row>
    <row r="800" spans="1:5" x14ac:dyDescent="0.3">
      <c r="A800" s="1472"/>
      <c r="B800" s="1472"/>
      <c r="C800" s="1473" t="s">
        <v>1160</v>
      </c>
      <c r="D800" s="1473"/>
      <c r="E800" s="1474" t="s">
        <v>537</v>
      </c>
    </row>
    <row r="801" spans="1:5" x14ac:dyDescent="0.3">
      <c r="A801" s="1472"/>
      <c r="B801" s="1472"/>
      <c r="C801" s="1473" t="s">
        <v>1161</v>
      </c>
      <c r="D801" s="1473"/>
      <c r="E801" s="1474" t="s">
        <v>537</v>
      </c>
    </row>
    <row r="802" spans="1:5" x14ac:dyDescent="0.3">
      <c r="A802" s="1472"/>
      <c r="B802" s="1472"/>
      <c r="C802" s="1473" t="s">
        <v>1162</v>
      </c>
      <c r="D802" s="1473"/>
      <c r="E802" s="1474" t="s">
        <v>537</v>
      </c>
    </row>
    <row r="803" spans="1:5" x14ac:dyDescent="0.3">
      <c r="A803" s="1472"/>
      <c r="B803" s="1472"/>
      <c r="C803" s="1473" t="s">
        <v>1163</v>
      </c>
      <c r="D803" s="1473"/>
      <c r="E803" s="1474" t="s">
        <v>537</v>
      </c>
    </row>
    <row r="804" spans="1:5" x14ac:dyDescent="0.3">
      <c r="A804" s="1472"/>
      <c r="B804" s="1472"/>
      <c r="C804" s="1473" t="s">
        <v>1164</v>
      </c>
      <c r="D804" s="1473"/>
      <c r="E804" s="1474" t="s">
        <v>537</v>
      </c>
    </row>
    <row r="805" spans="1:5" x14ac:dyDescent="0.3">
      <c r="A805" s="1472"/>
      <c r="B805" s="1472"/>
      <c r="C805" s="1473" t="s">
        <v>1165</v>
      </c>
      <c r="D805" s="1473"/>
      <c r="E805" s="1474" t="s">
        <v>537</v>
      </c>
    </row>
    <row r="806" spans="1:5" x14ac:dyDescent="0.3">
      <c r="A806" s="1472"/>
      <c r="B806" s="1472"/>
      <c r="C806" s="1473" t="s">
        <v>1166</v>
      </c>
      <c r="D806" s="1473"/>
      <c r="E806" s="1474" t="s">
        <v>537</v>
      </c>
    </row>
    <row r="807" spans="1:5" x14ac:dyDescent="0.3">
      <c r="A807" s="1472"/>
      <c r="B807" s="1472"/>
      <c r="C807" s="1473" t="s">
        <v>1167</v>
      </c>
      <c r="D807" s="1473"/>
      <c r="E807" s="1474" t="s">
        <v>537</v>
      </c>
    </row>
    <row r="808" spans="1:5" x14ac:dyDescent="0.3">
      <c r="A808" s="1472"/>
      <c r="B808" s="1472"/>
      <c r="C808" s="1473" t="s">
        <v>1168</v>
      </c>
      <c r="D808" s="1473"/>
      <c r="E808" s="1474" t="s">
        <v>537</v>
      </c>
    </row>
    <row r="809" spans="1:5" x14ac:dyDescent="0.3">
      <c r="A809" s="1472">
        <v>4</v>
      </c>
      <c r="B809" s="1472"/>
      <c r="C809" s="1473" t="s">
        <v>149</v>
      </c>
      <c r="D809" s="1473"/>
      <c r="E809" s="1466" t="s">
        <v>150</v>
      </c>
    </row>
    <row r="810" spans="1:5" x14ac:dyDescent="0.3">
      <c r="A810" s="1472"/>
      <c r="B810" s="1472"/>
      <c r="C810" s="1473" t="s">
        <v>1169</v>
      </c>
      <c r="D810" s="1473"/>
      <c r="E810" s="1474" t="s">
        <v>537</v>
      </c>
    </row>
    <row r="811" spans="1:5" x14ac:dyDescent="0.3">
      <c r="A811" s="1472"/>
      <c r="B811" s="1472"/>
      <c r="C811" s="1473" t="s">
        <v>1170</v>
      </c>
      <c r="D811" s="1473"/>
      <c r="E811" s="1474" t="s">
        <v>537</v>
      </c>
    </row>
    <row r="812" spans="1:5" x14ac:dyDescent="0.3">
      <c r="A812" s="1472"/>
      <c r="B812" s="1472"/>
      <c r="C812" s="1473" t="s">
        <v>1171</v>
      </c>
      <c r="D812" s="1473"/>
      <c r="E812" s="1474" t="s">
        <v>537</v>
      </c>
    </row>
    <row r="813" spans="1:5" x14ac:dyDescent="0.3">
      <c r="A813" s="1472"/>
      <c r="B813" s="1472"/>
      <c r="C813" s="1473" t="s">
        <v>1172</v>
      </c>
      <c r="D813" s="1473"/>
      <c r="E813" s="1474" t="s">
        <v>537</v>
      </c>
    </row>
    <row r="814" spans="1:5" x14ac:dyDescent="0.3">
      <c r="A814" s="1472"/>
      <c r="B814" s="1472"/>
      <c r="C814" s="1473" t="s">
        <v>1173</v>
      </c>
      <c r="D814" s="1473"/>
      <c r="E814" s="1474" t="s">
        <v>537</v>
      </c>
    </row>
    <row r="815" spans="1:5" x14ac:dyDescent="0.3">
      <c r="A815" s="1472"/>
      <c r="B815" s="1472"/>
      <c r="C815" s="1473" t="s">
        <v>1174</v>
      </c>
      <c r="D815" s="1473"/>
      <c r="E815" s="1474" t="s">
        <v>537</v>
      </c>
    </row>
    <row r="816" spans="1:5" x14ac:dyDescent="0.3">
      <c r="A816" s="1472"/>
      <c r="B816" s="1472"/>
      <c r="C816" s="1473" t="s">
        <v>1175</v>
      </c>
      <c r="D816" s="1473"/>
      <c r="E816" s="1474" t="s">
        <v>537</v>
      </c>
    </row>
    <row r="817" spans="1:5" x14ac:dyDescent="0.3">
      <c r="A817" s="1472"/>
      <c r="B817" s="1472"/>
      <c r="C817" s="1473" t="s">
        <v>1176</v>
      </c>
      <c r="D817" s="1473"/>
      <c r="E817" s="1474" t="s">
        <v>537</v>
      </c>
    </row>
    <row r="818" spans="1:5" x14ac:dyDescent="0.3">
      <c r="A818" s="1472"/>
      <c r="B818" s="1472"/>
      <c r="C818" s="1473" t="s">
        <v>1177</v>
      </c>
      <c r="D818" s="1473"/>
      <c r="E818" s="1474" t="s">
        <v>537</v>
      </c>
    </row>
    <row r="819" spans="1:5" x14ac:dyDescent="0.3">
      <c r="A819" s="1472">
        <v>4</v>
      </c>
      <c r="B819" s="1472"/>
      <c r="C819" s="1473" t="s">
        <v>151</v>
      </c>
      <c r="D819" s="1473"/>
      <c r="E819" s="1466" t="s">
        <v>152</v>
      </c>
    </row>
    <row r="820" spans="1:5" x14ac:dyDescent="0.3">
      <c r="A820" s="1472"/>
      <c r="B820" s="1472"/>
      <c r="C820" s="1473" t="s">
        <v>1178</v>
      </c>
      <c r="D820" s="1473"/>
      <c r="E820" s="1474" t="s">
        <v>537</v>
      </c>
    </row>
    <row r="821" spans="1:5" x14ac:dyDescent="0.3">
      <c r="A821" s="1472"/>
      <c r="B821" s="1472"/>
      <c r="C821" s="1473" t="s">
        <v>1179</v>
      </c>
      <c r="D821" s="1473"/>
      <c r="E821" s="1474" t="s">
        <v>537</v>
      </c>
    </row>
    <row r="822" spans="1:5" x14ac:dyDescent="0.3">
      <c r="A822" s="1472"/>
      <c r="B822" s="1472"/>
      <c r="C822" s="1473" t="s">
        <v>1180</v>
      </c>
      <c r="D822" s="1473"/>
      <c r="E822" s="1474" t="s">
        <v>537</v>
      </c>
    </row>
    <row r="823" spans="1:5" x14ac:dyDescent="0.3">
      <c r="A823" s="1472"/>
      <c r="B823" s="1472"/>
      <c r="C823" s="1473" t="s">
        <v>1181</v>
      </c>
      <c r="D823" s="1473"/>
      <c r="E823" s="1474" t="s">
        <v>537</v>
      </c>
    </row>
    <row r="824" spans="1:5" x14ac:dyDescent="0.3">
      <c r="A824" s="1472"/>
      <c r="B824" s="1472"/>
      <c r="C824" s="1473" t="s">
        <v>1182</v>
      </c>
      <c r="D824" s="1473"/>
      <c r="E824" s="1474" t="s">
        <v>537</v>
      </c>
    </row>
    <row r="825" spans="1:5" x14ac:dyDescent="0.3">
      <c r="A825" s="1472"/>
      <c r="B825" s="1472"/>
      <c r="C825" s="1473" t="s">
        <v>1183</v>
      </c>
      <c r="D825" s="1473"/>
      <c r="E825" s="1474" t="s">
        <v>537</v>
      </c>
    </row>
    <row r="826" spans="1:5" x14ac:dyDescent="0.3">
      <c r="A826" s="1472"/>
      <c r="B826" s="1472"/>
      <c r="C826" s="1473" t="s">
        <v>1184</v>
      </c>
      <c r="D826" s="1473"/>
      <c r="E826" s="1474" t="s">
        <v>537</v>
      </c>
    </row>
    <row r="827" spans="1:5" x14ac:dyDescent="0.3">
      <c r="A827" s="1472"/>
      <c r="B827" s="1472"/>
      <c r="C827" s="1473" t="s">
        <v>1185</v>
      </c>
      <c r="D827" s="1473"/>
      <c r="E827" s="1474" t="s">
        <v>537</v>
      </c>
    </row>
    <row r="828" spans="1:5" x14ac:dyDescent="0.3">
      <c r="A828" s="1472"/>
      <c r="B828" s="1472"/>
      <c r="C828" s="1473" t="s">
        <v>1186</v>
      </c>
      <c r="D828" s="1473"/>
      <c r="E828" s="1474" t="s">
        <v>537</v>
      </c>
    </row>
    <row r="829" spans="1:5" x14ac:dyDescent="0.3">
      <c r="A829" s="1472">
        <v>4</v>
      </c>
      <c r="B829" s="1472"/>
      <c r="C829" s="1473" t="s">
        <v>153</v>
      </c>
      <c r="D829" s="1473"/>
      <c r="E829" s="1466" t="s">
        <v>154</v>
      </c>
    </row>
    <row r="830" spans="1:5" x14ac:dyDescent="0.3">
      <c r="A830" s="1472">
        <v>4</v>
      </c>
      <c r="B830" s="1472"/>
      <c r="C830" s="1473" t="s">
        <v>155</v>
      </c>
      <c r="D830" s="1473"/>
      <c r="E830" s="1466" t="s">
        <v>156</v>
      </c>
    </row>
    <row r="831" spans="1:5" x14ac:dyDescent="0.3">
      <c r="A831" s="1472">
        <v>4</v>
      </c>
      <c r="B831" s="1472"/>
      <c r="C831" s="1473" t="s">
        <v>157</v>
      </c>
      <c r="D831" s="1473"/>
      <c r="E831" s="1466" t="s">
        <v>158</v>
      </c>
    </row>
    <row r="832" spans="1:5" x14ac:dyDescent="0.3">
      <c r="A832" s="1472"/>
      <c r="B832" s="1472"/>
      <c r="C832" s="1473" t="s">
        <v>1187</v>
      </c>
      <c r="D832" s="1473"/>
      <c r="E832" s="1474" t="s">
        <v>537</v>
      </c>
    </row>
    <row r="833" spans="1:5" x14ac:dyDescent="0.3">
      <c r="A833" s="1472"/>
      <c r="B833" s="1472"/>
      <c r="C833" s="1473" t="s">
        <v>1188</v>
      </c>
      <c r="D833" s="1473"/>
      <c r="E833" s="1474" t="s">
        <v>537</v>
      </c>
    </row>
    <row r="834" spans="1:5" x14ac:dyDescent="0.3">
      <c r="A834" s="1472">
        <v>4</v>
      </c>
      <c r="B834" s="1472"/>
      <c r="C834" s="1473" t="s">
        <v>159</v>
      </c>
      <c r="D834" s="1473"/>
      <c r="E834" s="1466" t="s">
        <v>160</v>
      </c>
    </row>
    <row r="835" spans="1:5" x14ac:dyDescent="0.3">
      <c r="A835" s="1472">
        <v>4</v>
      </c>
      <c r="B835" s="1472"/>
      <c r="C835" s="1473" t="s">
        <v>161</v>
      </c>
      <c r="D835" s="1473"/>
      <c r="E835" s="1466" t="s">
        <v>162</v>
      </c>
    </row>
    <row r="836" spans="1:5" x14ac:dyDescent="0.3">
      <c r="A836" s="1472">
        <v>4</v>
      </c>
      <c r="B836" s="1472"/>
      <c r="C836" s="1473" t="s">
        <v>163</v>
      </c>
      <c r="D836" s="1473"/>
      <c r="E836" s="1466" t="s">
        <v>164</v>
      </c>
    </row>
    <row r="837" spans="1:5" x14ac:dyDescent="0.3">
      <c r="A837" s="1472"/>
      <c r="B837" s="1472"/>
      <c r="C837" s="1473" t="s">
        <v>1189</v>
      </c>
      <c r="D837" s="1473"/>
      <c r="E837" s="1474" t="s">
        <v>537</v>
      </c>
    </row>
    <row r="838" spans="1:5" x14ac:dyDescent="0.3">
      <c r="A838" s="1472"/>
      <c r="B838" s="1472"/>
      <c r="C838" s="1473" t="s">
        <v>1190</v>
      </c>
      <c r="D838" s="1473"/>
      <c r="E838" s="1474" t="s">
        <v>537</v>
      </c>
    </row>
    <row r="839" spans="1:5" x14ac:dyDescent="0.3">
      <c r="A839" s="1472">
        <v>4</v>
      </c>
      <c r="B839" s="1472"/>
      <c r="C839" s="1473" t="s">
        <v>165</v>
      </c>
      <c r="D839" s="1473"/>
      <c r="E839" s="1466" t="s">
        <v>166</v>
      </c>
    </row>
    <row r="840" spans="1:5" x14ac:dyDescent="0.3">
      <c r="A840" s="1472"/>
      <c r="B840" s="1472"/>
      <c r="C840" s="1473" t="s">
        <v>1191</v>
      </c>
      <c r="D840" s="1473"/>
      <c r="E840" s="1474" t="s">
        <v>537</v>
      </c>
    </row>
    <row r="841" spans="1:5" x14ac:dyDescent="0.3">
      <c r="A841" s="1472"/>
      <c r="B841" s="1472"/>
      <c r="C841" s="1473" t="s">
        <v>1192</v>
      </c>
      <c r="D841" s="1473"/>
      <c r="E841" s="1474" t="s">
        <v>537</v>
      </c>
    </row>
    <row r="842" spans="1:5" x14ac:dyDescent="0.3">
      <c r="A842" s="1472"/>
      <c r="B842" s="1472"/>
      <c r="C842" s="1473" t="s">
        <v>1193</v>
      </c>
      <c r="D842" s="1473"/>
      <c r="E842" s="1474" t="s">
        <v>537</v>
      </c>
    </row>
    <row r="843" spans="1:5" x14ac:dyDescent="0.3">
      <c r="A843" s="1472"/>
      <c r="B843" s="1472"/>
      <c r="C843" s="1473" t="s">
        <v>1194</v>
      </c>
      <c r="D843" s="1473"/>
      <c r="E843" s="1474" t="s">
        <v>537</v>
      </c>
    </row>
    <row r="844" spans="1:5" x14ac:dyDescent="0.3">
      <c r="A844" s="1472"/>
      <c r="B844" s="1472"/>
      <c r="C844" s="1473" t="s">
        <v>1195</v>
      </c>
      <c r="D844" s="1473"/>
      <c r="E844" s="1474" t="s">
        <v>537</v>
      </c>
    </row>
    <row r="845" spans="1:5" x14ac:dyDescent="0.3">
      <c r="A845" s="1472"/>
      <c r="B845" s="1472"/>
      <c r="C845" s="1473" t="s">
        <v>1196</v>
      </c>
      <c r="D845" s="1473"/>
      <c r="E845" s="1474" t="s">
        <v>537</v>
      </c>
    </row>
    <row r="846" spans="1:5" x14ac:dyDescent="0.3">
      <c r="A846" s="1472"/>
      <c r="B846" s="1472"/>
      <c r="C846" s="1473" t="s">
        <v>1197</v>
      </c>
      <c r="D846" s="1473"/>
      <c r="E846" s="1474" t="s">
        <v>537</v>
      </c>
    </row>
    <row r="847" spans="1:5" x14ac:dyDescent="0.3">
      <c r="A847" s="1472"/>
      <c r="B847" s="1472"/>
      <c r="C847" s="1473" t="s">
        <v>1198</v>
      </c>
      <c r="D847" s="1473"/>
      <c r="E847" s="1474" t="s">
        <v>537</v>
      </c>
    </row>
    <row r="848" spans="1:5" x14ac:dyDescent="0.3">
      <c r="A848" s="1472"/>
      <c r="B848" s="1472"/>
      <c r="C848" s="1473" t="s">
        <v>1199</v>
      </c>
      <c r="D848" s="1473"/>
      <c r="E848" s="1474" t="s">
        <v>537</v>
      </c>
    </row>
    <row r="849" spans="1:5" x14ac:dyDescent="0.3">
      <c r="A849" s="1472">
        <v>4</v>
      </c>
      <c r="B849" s="1472"/>
      <c r="C849" s="1473" t="s">
        <v>167</v>
      </c>
      <c r="D849" s="1473"/>
      <c r="E849" s="1466" t="s">
        <v>168</v>
      </c>
    </row>
    <row r="850" spans="1:5" x14ac:dyDescent="0.3">
      <c r="A850" s="1472"/>
      <c r="B850" s="1472"/>
      <c r="C850" s="1473" t="s">
        <v>1200</v>
      </c>
      <c r="D850" s="1473"/>
      <c r="E850" s="1474" t="s">
        <v>537</v>
      </c>
    </row>
    <row r="851" spans="1:5" x14ac:dyDescent="0.3">
      <c r="A851" s="1472"/>
      <c r="B851" s="1472"/>
      <c r="C851" s="1473" t="s">
        <v>1201</v>
      </c>
      <c r="D851" s="1473"/>
      <c r="E851" s="1474" t="s">
        <v>537</v>
      </c>
    </row>
    <row r="852" spans="1:5" x14ac:dyDescent="0.3">
      <c r="A852" s="1472"/>
      <c r="B852" s="1472"/>
      <c r="C852" s="1473" t="s">
        <v>1202</v>
      </c>
      <c r="D852" s="1473"/>
      <c r="E852" s="1474" t="s">
        <v>537</v>
      </c>
    </row>
    <row r="853" spans="1:5" x14ac:dyDescent="0.3">
      <c r="A853" s="1472"/>
      <c r="B853" s="1472"/>
      <c r="C853" s="1473" t="s">
        <v>1203</v>
      </c>
      <c r="D853" s="1473"/>
      <c r="E853" s="1474" t="s">
        <v>537</v>
      </c>
    </row>
    <row r="854" spans="1:5" x14ac:dyDescent="0.3">
      <c r="A854" s="1472"/>
      <c r="B854" s="1472"/>
      <c r="C854" s="1473" t="s">
        <v>1204</v>
      </c>
      <c r="D854" s="1473"/>
      <c r="E854" s="1474" t="s">
        <v>537</v>
      </c>
    </row>
    <row r="855" spans="1:5" x14ac:dyDescent="0.3">
      <c r="A855" s="1472"/>
      <c r="B855" s="1472"/>
      <c r="C855" s="1473" t="s">
        <v>1205</v>
      </c>
      <c r="D855" s="1473"/>
      <c r="E855" s="1474" t="s">
        <v>537</v>
      </c>
    </row>
    <row r="856" spans="1:5" x14ac:dyDescent="0.3">
      <c r="A856" s="1472"/>
      <c r="B856" s="1472"/>
      <c r="C856" s="1473" t="s">
        <v>1206</v>
      </c>
      <c r="D856" s="1473"/>
      <c r="E856" s="1474" t="s">
        <v>537</v>
      </c>
    </row>
    <row r="857" spans="1:5" x14ac:dyDescent="0.3">
      <c r="A857" s="1472"/>
      <c r="B857" s="1472"/>
      <c r="C857" s="1473" t="s">
        <v>1207</v>
      </c>
      <c r="D857" s="1473"/>
      <c r="E857" s="1474" t="s">
        <v>537</v>
      </c>
    </row>
    <row r="858" spans="1:5" x14ac:dyDescent="0.3">
      <c r="A858" s="1472"/>
      <c r="B858" s="1472"/>
      <c r="C858" s="1473" t="s">
        <v>1208</v>
      </c>
      <c r="D858" s="1473"/>
      <c r="E858" s="1474" t="s">
        <v>537</v>
      </c>
    </row>
    <row r="859" spans="1:5" x14ac:dyDescent="0.3">
      <c r="A859" s="1472">
        <v>4</v>
      </c>
      <c r="B859" s="1472"/>
      <c r="C859" s="1473" t="s">
        <v>169</v>
      </c>
      <c r="D859" s="1473"/>
      <c r="E859" s="1466" t="s">
        <v>170</v>
      </c>
    </row>
    <row r="860" spans="1:5" x14ac:dyDescent="0.3">
      <c r="A860" s="1472"/>
      <c r="B860" s="1472"/>
      <c r="C860" s="1473" t="s">
        <v>1209</v>
      </c>
      <c r="D860" s="1473"/>
      <c r="E860" s="1474" t="s">
        <v>537</v>
      </c>
    </row>
    <row r="861" spans="1:5" x14ac:dyDescent="0.3">
      <c r="A861" s="1472"/>
      <c r="B861" s="1472"/>
      <c r="C861" s="1473" t="s">
        <v>1210</v>
      </c>
      <c r="D861" s="1473"/>
      <c r="E861" s="1474" t="s">
        <v>537</v>
      </c>
    </row>
    <row r="862" spans="1:5" x14ac:dyDescent="0.3">
      <c r="A862" s="1472"/>
      <c r="B862" s="1472"/>
      <c r="C862" s="1473" t="s">
        <v>1211</v>
      </c>
      <c r="D862" s="1473"/>
      <c r="E862" s="1474" t="s">
        <v>537</v>
      </c>
    </row>
    <row r="863" spans="1:5" x14ac:dyDescent="0.3">
      <c r="A863" s="1472"/>
      <c r="B863" s="1472"/>
      <c r="C863" s="1473" t="s">
        <v>1212</v>
      </c>
      <c r="D863" s="1473"/>
      <c r="E863" s="1474" t="s">
        <v>537</v>
      </c>
    </row>
    <row r="864" spans="1:5" x14ac:dyDescent="0.3">
      <c r="A864" s="1472"/>
      <c r="B864" s="1472"/>
      <c r="C864" s="1473" t="s">
        <v>1213</v>
      </c>
      <c r="D864" s="1473"/>
      <c r="E864" s="1474" t="s">
        <v>537</v>
      </c>
    </row>
    <row r="865" spans="1:5" x14ac:dyDescent="0.3">
      <c r="A865" s="1472"/>
      <c r="B865" s="1472"/>
      <c r="C865" s="1473" t="s">
        <v>1214</v>
      </c>
      <c r="D865" s="1473"/>
      <c r="E865" s="1474" t="s">
        <v>537</v>
      </c>
    </row>
    <row r="866" spans="1:5" x14ac:dyDescent="0.3">
      <c r="A866" s="1472"/>
      <c r="B866" s="1472"/>
      <c r="C866" s="1473" t="s">
        <v>1215</v>
      </c>
      <c r="D866" s="1473"/>
      <c r="E866" s="1474" t="s">
        <v>537</v>
      </c>
    </row>
    <row r="867" spans="1:5" x14ac:dyDescent="0.3">
      <c r="A867" s="1472"/>
      <c r="B867" s="1472"/>
      <c r="C867" s="1473" t="s">
        <v>1216</v>
      </c>
      <c r="D867" s="1473"/>
      <c r="E867" s="1474" t="s">
        <v>537</v>
      </c>
    </row>
    <row r="868" spans="1:5" x14ac:dyDescent="0.3">
      <c r="A868" s="1472"/>
      <c r="B868" s="1472"/>
      <c r="C868" s="1473" t="s">
        <v>1217</v>
      </c>
      <c r="D868" s="1473"/>
      <c r="E868" s="1474" t="s">
        <v>537</v>
      </c>
    </row>
    <row r="869" spans="1:5" x14ac:dyDescent="0.3">
      <c r="A869" s="1472">
        <v>4</v>
      </c>
      <c r="B869" s="1472"/>
      <c r="C869" s="1473" t="s">
        <v>171</v>
      </c>
      <c r="D869" s="1473"/>
      <c r="E869" s="1466" t="s">
        <v>172</v>
      </c>
    </row>
    <row r="870" spans="1:5" x14ac:dyDescent="0.3">
      <c r="A870" s="1472">
        <v>4</v>
      </c>
      <c r="B870" s="1472"/>
      <c r="C870" s="1473" t="s">
        <v>173</v>
      </c>
      <c r="D870" s="1473"/>
      <c r="E870" s="1466" t="s">
        <v>174</v>
      </c>
    </row>
    <row r="871" spans="1:5" x14ac:dyDescent="0.3">
      <c r="A871" s="1472"/>
      <c r="B871" s="1472"/>
      <c r="C871" s="1473" t="s">
        <v>1218</v>
      </c>
      <c r="D871" s="1473"/>
      <c r="E871" s="1474" t="s">
        <v>537</v>
      </c>
    </row>
    <row r="872" spans="1:5" x14ac:dyDescent="0.3">
      <c r="A872" s="1472"/>
      <c r="B872" s="1472"/>
      <c r="C872" s="1473" t="s">
        <v>1219</v>
      </c>
      <c r="D872" s="1473"/>
      <c r="E872" s="1474" t="s">
        <v>537</v>
      </c>
    </row>
    <row r="873" spans="1:5" x14ac:dyDescent="0.3">
      <c r="A873" s="1472"/>
      <c r="B873" s="1472"/>
      <c r="C873" s="1473" t="s">
        <v>1220</v>
      </c>
      <c r="D873" s="1473"/>
      <c r="E873" s="1474" t="s">
        <v>537</v>
      </c>
    </row>
    <row r="874" spans="1:5" x14ac:dyDescent="0.3">
      <c r="A874" s="1472"/>
      <c r="B874" s="1472"/>
      <c r="C874" s="1473" t="s">
        <v>1221</v>
      </c>
      <c r="D874" s="1473"/>
      <c r="E874" s="1474" t="s">
        <v>537</v>
      </c>
    </row>
    <row r="875" spans="1:5" x14ac:dyDescent="0.3">
      <c r="A875" s="1472"/>
      <c r="B875" s="1472"/>
      <c r="C875" s="1473" t="s">
        <v>1222</v>
      </c>
      <c r="D875" s="1473"/>
      <c r="E875" s="1474" t="s">
        <v>537</v>
      </c>
    </row>
    <row r="876" spans="1:5" x14ac:dyDescent="0.3">
      <c r="A876" s="1472"/>
      <c r="B876" s="1472"/>
      <c r="C876" s="1473" t="s">
        <v>1223</v>
      </c>
      <c r="D876" s="1473"/>
      <c r="E876" s="1474" t="s">
        <v>537</v>
      </c>
    </row>
    <row r="877" spans="1:5" x14ac:dyDescent="0.3">
      <c r="A877" s="1472"/>
      <c r="B877" s="1472"/>
      <c r="C877" s="1473" t="s">
        <v>1224</v>
      </c>
      <c r="D877" s="1473"/>
      <c r="E877" s="1474" t="s">
        <v>537</v>
      </c>
    </row>
    <row r="878" spans="1:5" x14ac:dyDescent="0.3">
      <c r="A878" s="1472"/>
      <c r="B878" s="1472"/>
      <c r="C878" s="1473" t="s">
        <v>1225</v>
      </c>
      <c r="D878" s="1473"/>
      <c r="E878" s="1474" t="s">
        <v>537</v>
      </c>
    </row>
    <row r="879" spans="1:5" x14ac:dyDescent="0.3">
      <c r="A879" s="1472">
        <v>4</v>
      </c>
      <c r="B879" s="1472"/>
      <c r="C879" s="1473" t="s">
        <v>175</v>
      </c>
      <c r="D879" s="1473"/>
      <c r="E879" s="1466" t="s">
        <v>176</v>
      </c>
    </row>
    <row r="880" spans="1:5" x14ac:dyDescent="0.3">
      <c r="A880" s="1472"/>
      <c r="B880" s="1472"/>
      <c r="C880" s="1473" t="s">
        <v>1226</v>
      </c>
      <c r="D880" s="1473"/>
      <c r="E880" s="1474" t="s">
        <v>537</v>
      </c>
    </row>
    <row r="881" spans="1:5" x14ac:dyDescent="0.3">
      <c r="A881" s="1472"/>
      <c r="B881" s="1472"/>
      <c r="C881" s="1473" t="s">
        <v>1227</v>
      </c>
      <c r="D881" s="1473"/>
      <c r="E881" s="1474" t="s">
        <v>537</v>
      </c>
    </row>
    <row r="882" spans="1:5" x14ac:dyDescent="0.3">
      <c r="A882" s="1472"/>
      <c r="B882" s="1472"/>
      <c r="C882" s="1473" t="s">
        <v>1228</v>
      </c>
      <c r="D882" s="1473"/>
      <c r="E882" s="1474" t="s">
        <v>537</v>
      </c>
    </row>
    <row r="883" spans="1:5" x14ac:dyDescent="0.3">
      <c r="A883" s="1472"/>
      <c r="B883" s="1472"/>
      <c r="C883" s="1473" t="s">
        <v>1229</v>
      </c>
      <c r="D883" s="1473"/>
      <c r="E883" s="1474" t="s">
        <v>537</v>
      </c>
    </row>
    <row r="884" spans="1:5" x14ac:dyDescent="0.3">
      <c r="A884" s="1472"/>
      <c r="B884" s="1472"/>
      <c r="C884" s="1473" t="s">
        <v>1230</v>
      </c>
      <c r="D884" s="1473"/>
      <c r="E884" s="1474" t="s">
        <v>537</v>
      </c>
    </row>
    <row r="885" spans="1:5" x14ac:dyDescent="0.3">
      <c r="A885" s="1472"/>
      <c r="B885" s="1472"/>
      <c r="C885" s="1473" t="s">
        <v>1231</v>
      </c>
      <c r="D885" s="1473"/>
      <c r="E885" s="1474" t="s">
        <v>537</v>
      </c>
    </row>
    <row r="886" spans="1:5" x14ac:dyDescent="0.3">
      <c r="A886" s="1472"/>
      <c r="B886" s="1472"/>
      <c r="C886" s="1473" t="s">
        <v>1232</v>
      </c>
      <c r="D886" s="1473"/>
      <c r="E886" s="1474" t="s">
        <v>537</v>
      </c>
    </row>
    <row r="887" spans="1:5" x14ac:dyDescent="0.3">
      <c r="A887" s="1472"/>
      <c r="B887" s="1472"/>
      <c r="C887" s="1473" t="s">
        <v>1233</v>
      </c>
      <c r="D887" s="1473"/>
      <c r="E887" s="1474" t="s">
        <v>537</v>
      </c>
    </row>
    <row r="888" spans="1:5" x14ac:dyDescent="0.3">
      <c r="A888" s="1472"/>
      <c r="B888" s="1472"/>
      <c r="C888" s="1473" t="s">
        <v>1234</v>
      </c>
      <c r="D888" s="1473"/>
      <c r="E888" s="1474" t="s">
        <v>537</v>
      </c>
    </row>
    <row r="889" spans="1:5" x14ac:dyDescent="0.3">
      <c r="A889" s="1472">
        <v>4</v>
      </c>
      <c r="B889" s="1472"/>
      <c r="C889" s="1473" t="s">
        <v>177</v>
      </c>
      <c r="D889" s="1473"/>
      <c r="E889" s="1466" t="s">
        <v>178</v>
      </c>
    </row>
    <row r="890" spans="1:5" x14ac:dyDescent="0.3">
      <c r="A890" s="1472"/>
      <c r="B890" s="1472"/>
      <c r="C890" s="1473" t="s">
        <v>1235</v>
      </c>
      <c r="D890" s="1473"/>
      <c r="E890" s="1474" t="s">
        <v>537</v>
      </c>
    </row>
    <row r="891" spans="1:5" x14ac:dyDescent="0.3">
      <c r="A891" s="1472"/>
      <c r="B891" s="1472"/>
      <c r="C891" s="1473" t="s">
        <v>1236</v>
      </c>
      <c r="D891" s="1473"/>
      <c r="E891" s="1474" t="s">
        <v>537</v>
      </c>
    </row>
    <row r="892" spans="1:5" x14ac:dyDescent="0.3">
      <c r="A892" s="1472"/>
      <c r="B892" s="1472"/>
      <c r="C892" s="1473" t="s">
        <v>1237</v>
      </c>
      <c r="D892" s="1473"/>
      <c r="E892" s="1474" t="s">
        <v>537</v>
      </c>
    </row>
    <row r="893" spans="1:5" x14ac:dyDescent="0.3">
      <c r="A893" s="1472">
        <v>4</v>
      </c>
      <c r="C893" s="1475" t="s">
        <v>179</v>
      </c>
      <c r="E893" s="1466" t="s">
        <v>180</v>
      </c>
    </row>
    <row r="894" spans="1:5" x14ac:dyDescent="0.3">
      <c r="A894" s="1472"/>
      <c r="C894" s="1473" t="s">
        <v>1238</v>
      </c>
      <c r="E894" s="1474" t="s">
        <v>537</v>
      </c>
    </row>
    <row r="895" spans="1:5" x14ac:dyDescent="0.3">
      <c r="A895" s="1472"/>
      <c r="C895" s="1475" t="s">
        <v>1239</v>
      </c>
      <c r="E895" s="1474" t="s">
        <v>537</v>
      </c>
    </row>
    <row r="896" spans="1:5" x14ac:dyDescent="0.3">
      <c r="A896" s="1472">
        <v>4</v>
      </c>
      <c r="B896" s="1472"/>
      <c r="C896" s="1473" t="s">
        <v>181</v>
      </c>
      <c r="D896" s="1473"/>
      <c r="E896" s="1466" t="s">
        <v>182</v>
      </c>
    </row>
    <row r="897" spans="1:5" x14ac:dyDescent="0.3">
      <c r="A897" s="1472">
        <v>4</v>
      </c>
      <c r="B897" s="1472"/>
      <c r="C897" s="1473" t="s">
        <v>183</v>
      </c>
      <c r="D897" s="1473"/>
      <c r="E897" s="1466" t="s">
        <v>184</v>
      </c>
    </row>
    <row r="898" spans="1:5" x14ac:dyDescent="0.3">
      <c r="A898" s="1472">
        <v>4</v>
      </c>
      <c r="B898" s="1472"/>
      <c r="C898" s="1473" t="s">
        <v>185</v>
      </c>
      <c r="D898" s="1473"/>
      <c r="E898" s="1466" t="s">
        <v>186</v>
      </c>
    </row>
    <row r="899" spans="1:5" x14ac:dyDescent="0.3">
      <c r="A899" s="1472">
        <v>4</v>
      </c>
      <c r="B899" s="1472"/>
      <c r="C899" s="1473" t="s">
        <v>187</v>
      </c>
      <c r="D899" s="1473"/>
      <c r="E899" s="1466" t="s">
        <v>188</v>
      </c>
    </row>
    <row r="900" spans="1:5" x14ac:dyDescent="0.3">
      <c r="A900" s="1472">
        <v>4</v>
      </c>
      <c r="B900" s="1472"/>
      <c r="C900" s="1473" t="s">
        <v>189</v>
      </c>
      <c r="D900" s="1473"/>
      <c r="E900" s="1466" t="s">
        <v>190</v>
      </c>
    </row>
    <row r="901" spans="1:5" x14ac:dyDescent="0.3">
      <c r="A901" s="1472">
        <v>4</v>
      </c>
      <c r="B901" s="1472"/>
      <c r="C901" s="1473" t="s">
        <v>191</v>
      </c>
      <c r="D901" s="1473"/>
      <c r="E901" s="1466" t="s">
        <v>192</v>
      </c>
    </row>
    <row r="902" spans="1:5" x14ac:dyDescent="0.3">
      <c r="A902" s="1472">
        <v>4</v>
      </c>
      <c r="B902" s="1472"/>
      <c r="C902" s="1473" t="s">
        <v>193</v>
      </c>
      <c r="D902" s="1473"/>
      <c r="E902" s="1466" t="s">
        <v>194</v>
      </c>
    </row>
    <row r="903" spans="1:5" x14ac:dyDescent="0.3">
      <c r="A903" s="1472">
        <v>4</v>
      </c>
      <c r="B903" s="1472"/>
      <c r="C903" s="1473" t="s">
        <v>195</v>
      </c>
      <c r="D903" s="1473"/>
      <c r="E903" s="1466" t="s">
        <v>196</v>
      </c>
    </row>
    <row r="904" spans="1:5" x14ac:dyDescent="0.3">
      <c r="A904" s="1472">
        <v>4</v>
      </c>
      <c r="B904" s="1472"/>
      <c r="C904" s="1473" t="s">
        <v>197</v>
      </c>
      <c r="D904" s="1473"/>
      <c r="E904" s="1476" t="s">
        <v>529</v>
      </c>
    </row>
    <row r="905" spans="1:5" x14ac:dyDescent="0.3">
      <c r="A905" s="1472">
        <v>4</v>
      </c>
      <c r="B905" s="1472"/>
      <c r="C905" s="1473" t="s">
        <v>198</v>
      </c>
      <c r="D905" s="1473"/>
      <c r="E905" s="1466" t="s">
        <v>199</v>
      </c>
    </row>
    <row r="906" spans="1:5" x14ac:dyDescent="0.3">
      <c r="A906" s="1472">
        <v>4</v>
      </c>
      <c r="B906" s="1472"/>
      <c r="C906" s="1473" t="s">
        <v>200</v>
      </c>
      <c r="D906" s="1473"/>
      <c r="E906" s="1466" t="s">
        <v>201</v>
      </c>
    </row>
    <row r="907" spans="1:5" x14ac:dyDescent="0.3">
      <c r="A907" s="1472">
        <v>4</v>
      </c>
      <c r="B907" s="1472"/>
      <c r="C907" s="1473" t="s">
        <v>202</v>
      </c>
      <c r="D907" s="1473"/>
      <c r="E907" s="1476" t="s">
        <v>530</v>
      </c>
    </row>
    <row r="908" spans="1:5" x14ac:dyDescent="0.3">
      <c r="A908" s="1472">
        <v>4</v>
      </c>
      <c r="B908" s="1472"/>
      <c r="C908" s="1473" t="s">
        <v>203</v>
      </c>
      <c r="D908" s="1473"/>
      <c r="E908" s="1466" t="s">
        <v>204</v>
      </c>
    </row>
    <row r="909" spans="1:5" x14ac:dyDescent="0.3">
      <c r="A909" s="1472">
        <v>4</v>
      </c>
      <c r="B909" s="1472"/>
      <c r="C909" s="1473" t="s">
        <v>534</v>
      </c>
      <c r="D909" s="1473"/>
      <c r="E909" s="1474" t="s">
        <v>537</v>
      </c>
    </row>
    <row r="910" spans="1:5" x14ac:dyDescent="0.3">
      <c r="A910" s="1472"/>
      <c r="B910" s="1472"/>
      <c r="C910" s="1473"/>
      <c r="D910" s="1473"/>
    </row>
    <row r="911" spans="1:5" x14ac:dyDescent="0.3">
      <c r="A911" s="1472"/>
      <c r="B911" s="1472"/>
      <c r="C911" s="1473"/>
      <c r="D911" s="1473"/>
    </row>
    <row r="912" spans="1:5" x14ac:dyDescent="0.3">
      <c r="A912" s="1472"/>
      <c r="B912" s="1472"/>
      <c r="C912" s="1473"/>
      <c r="D912" s="1473"/>
    </row>
    <row r="913" spans="1:4" x14ac:dyDescent="0.3">
      <c r="A913" s="1472"/>
      <c r="B913" s="1472"/>
      <c r="C913" s="1473"/>
      <c r="D913" s="1473"/>
    </row>
    <row r="914" spans="1:4" x14ac:dyDescent="0.3">
      <c r="A914" s="1472"/>
      <c r="B914" s="1472"/>
      <c r="C914" s="1473"/>
      <c r="D914" s="1473"/>
    </row>
    <row r="915" spans="1:4" x14ac:dyDescent="0.3">
      <c r="A915" s="1472"/>
      <c r="B915" s="1472"/>
      <c r="C915" s="1473"/>
      <c r="D915" s="1473"/>
    </row>
    <row r="916" spans="1:4" x14ac:dyDescent="0.3">
      <c r="A916" s="1472"/>
      <c r="B916" s="1472"/>
      <c r="C916" s="1473"/>
      <c r="D916" s="1473"/>
    </row>
    <row r="917" spans="1:4" x14ac:dyDescent="0.3">
      <c r="A917" s="1472"/>
      <c r="B917" s="1472"/>
      <c r="C917" s="1473"/>
      <c r="D917" s="1473"/>
    </row>
    <row r="918" spans="1:4" x14ac:dyDescent="0.3">
      <c r="A918" s="1472"/>
      <c r="B918" s="1472"/>
      <c r="C918" s="1473"/>
      <c r="D918" s="1473"/>
    </row>
    <row r="919" spans="1:4" x14ac:dyDescent="0.3">
      <c r="A919" s="1472"/>
      <c r="B919" s="1472"/>
      <c r="C919" s="1473"/>
      <c r="D919" s="1473"/>
    </row>
    <row r="920" spans="1:4" x14ac:dyDescent="0.3">
      <c r="A920" s="1472"/>
      <c r="B920" s="1472"/>
      <c r="C920" s="1473"/>
      <c r="D920" s="1473"/>
    </row>
    <row r="921" spans="1:4" x14ac:dyDescent="0.3">
      <c r="A921" s="1472"/>
      <c r="B921" s="1472"/>
      <c r="C921" s="1473"/>
      <c r="D921" s="1473"/>
    </row>
    <row r="922" spans="1:4" x14ac:dyDescent="0.3">
      <c r="A922" s="1472"/>
      <c r="B922" s="1472"/>
      <c r="C922" s="1473"/>
      <c r="D922" s="1473"/>
    </row>
    <row r="923" spans="1:4" x14ac:dyDescent="0.3">
      <c r="A923" s="1472"/>
      <c r="B923" s="1472"/>
      <c r="C923" s="1473"/>
      <c r="D923" s="1473"/>
    </row>
    <row r="924" spans="1:4" x14ac:dyDescent="0.3">
      <c r="A924" s="1472"/>
      <c r="B924" s="1472"/>
      <c r="C924" s="1473"/>
      <c r="D924" s="1473"/>
    </row>
    <row r="925" spans="1:4" x14ac:dyDescent="0.3">
      <c r="A925" s="1472"/>
      <c r="B925" s="1472"/>
      <c r="C925" s="1473"/>
      <c r="D925" s="1473"/>
    </row>
    <row r="926" spans="1:4" x14ac:dyDescent="0.3">
      <c r="A926" s="1472"/>
      <c r="B926" s="1472"/>
      <c r="C926" s="1473"/>
      <c r="D926" s="1473"/>
    </row>
    <row r="927" spans="1:4" x14ac:dyDescent="0.3">
      <c r="A927" s="1472"/>
      <c r="B927" s="1472"/>
      <c r="C927" s="1473"/>
      <c r="D927" s="1473"/>
    </row>
    <row r="928" spans="1:4" x14ac:dyDescent="0.3">
      <c r="A928" s="1472"/>
      <c r="B928" s="1472"/>
      <c r="C928" s="1473"/>
      <c r="D928" s="1473"/>
    </row>
    <row r="929" spans="1:4" x14ac:dyDescent="0.3">
      <c r="A929" s="1472"/>
      <c r="B929" s="1472"/>
      <c r="C929" s="1473"/>
      <c r="D929" s="1473"/>
    </row>
    <row r="930" spans="1:4" x14ac:dyDescent="0.3">
      <c r="A930" s="1472"/>
      <c r="B930" s="1472"/>
      <c r="C930" s="1473"/>
      <c r="D930" s="1473"/>
    </row>
    <row r="931" spans="1:4" x14ac:dyDescent="0.3">
      <c r="C931" s="1477"/>
      <c r="D931" s="1477"/>
    </row>
    <row r="932" spans="1:4" x14ac:dyDescent="0.3">
      <c r="C932" s="1477"/>
      <c r="D932" s="1477"/>
    </row>
    <row r="933" spans="1:4" x14ac:dyDescent="0.3">
      <c r="C933" s="1477"/>
      <c r="D933" s="1477"/>
    </row>
    <row r="934" spans="1:4" x14ac:dyDescent="0.3">
      <c r="C934" s="1477"/>
      <c r="D934" s="1477"/>
    </row>
    <row r="935" spans="1:4" x14ac:dyDescent="0.3">
      <c r="C935" s="1477"/>
      <c r="D935" s="1477"/>
    </row>
    <row r="936" spans="1:4" x14ac:dyDescent="0.3">
      <c r="C936" s="1477"/>
      <c r="D936" s="1477"/>
    </row>
    <row r="937" spans="1:4" x14ac:dyDescent="0.3">
      <c r="C937" s="1477"/>
      <c r="D937" s="1477"/>
    </row>
    <row r="938" spans="1:4" x14ac:dyDescent="0.3">
      <c r="C938" s="1477"/>
      <c r="D938" s="1477"/>
    </row>
    <row r="939" spans="1:4" x14ac:dyDescent="0.3">
      <c r="C939" s="1477"/>
      <c r="D939" s="1477"/>
    </row>
    <row r="940" spans="1:4" x14ac:dyDescent="0.3">
      <c r="C940" s="1477"/>
      <c r="D940" s="1477"/>
    </row>
    <row r="941" spans="1:4" x14ac:dyDescent="0.3">
      <c r="C941" s="1477"/>
      <c r="D941" s="1477"/>
    </row>
    <row r="942" spans="1:4" x14ac:dyDescent="0.3">
      <c r="C942" s="1477"/>
      <c r="D942" s="1477"/>
    </row>
    <row r="943" spans="1:4" x14ac:dyDescent="0.3">
      <c r="C943" s="1477"/>
      <c r="D943" s="1477"/>
    </row>
    <row r="944" spans="1:4" x14ac:dyDescent="0.3">
      <c r="C944" s="1477"/>
      <c r="D944" s="1477"/>
    </row>
    <row r="945" spans="3:4" x14ac:dyDescent="0.3">
      <c r="C945" s="1477"/>
      <c r="D945" s="1477"/>
    </row>
    <row r="946" spans="3:4" x14ac:dyDescent="0.3">
      <c r="C946" s="1477"/>
      <c r="D946" s="1477"/>
    </row>
    <row r="947" spans="3:4" x14ac:dyDescent="0.3">
      <c r="C947" s="1477"/>
      <c r="D947" s="1477"/>
    </row>
    <row r="948" spans="3:4" x14ac:dyDescent="0.3">
      <c r="C948" s="1477"/>
      <c r="D948" s="1477"/>
    </row>
    <row r="949" spans="3:4" x14ac:dyDescent="0.3">
      <c r="C949" s="1477"/>
      <c r="D949" s="1477"/>
    </row>
    <row r="950" spans="3:4" x14ac:dyDescent="0.3">
      <c r="C950" s="1477"/>
      <c r="D950" s="1477"/>
    </row>
    <row r="951" spans="3:4" x14ac:dyDescent="0.3">
      <c r="C951" s="1477"/>
      <c r="D951" s="1477"/>
    </row>
    <row r="952" spans="3:4" x14ac:dyDescent="0.3">
      <c r="C952" s="1477"/>
      <c r="D952" s="1477"/>
    </row>
    <row r="953" spans="3:4" x14ac:dyDescent="0.3">
      <c r="C953" s="1477"/>
      <c r="D953" s="1477"/>
    </row>
    <row r="954" spans="3:4" x14ac:dyDescent="0.3">
      <c r="C954" s="1477"/>
      <c r="D954" s="1477"/>
    </row>
    <row r="955" spans="3:4" x14ac:dyDescent="0.3">
      <c r="C955" s="1477"/>
      <c r="D955" s="1477"/>
    </row>
    <row r="956" spans="3:4" x14ac:dyDescent="0.3">
      <c r="C956" s="1477"/>
      <c r="D956" s="1477"/>
    </row>
    <row r="957" spans="3:4" x14ac:dyDescent="0.3">
      <c r="C957" s="1477"/>
      <c r="D957" s="1477"/>
    </row>
    <row r="958" spans="3:4" x14ac:dyDescent="0.3">
      <c r="C958" s="1477"/>
      <c r="D958" s="1477"/>
    </row>
    <row r="959" spans="3:4" x14ac:dyDescent="0.3">
      <c r="C959" s="1477"/>
      <c r="D959" s="1477"/>
    </row>
    <row r="960" spans="3:4" x14ac:dyDescent="0.3">
      <c r="C960" s="1477"/>
      <c r="D960" s="1477"/>
    </row>
    <row r="961" spans="3:4" x14ac:dyDescent="0.3">
      <c r="C961" s="1477"/>
      <c r="D961" s="1477"/>
    </row>
    <row r="962" spans="3:4" x14ac:dyDescent="0.3">
      <c r="C962" s="1477"/>
      <c r="D962" s="1477"/>
    </row>
    <row r="963" spans="3:4" x14ac:dyDescent="0.3">
      <c r="C963" s="1477"/>
      <c r="D963" s="1477"/>
    </row>
    <row r="964" spans="3:4" x14ac:dyDescent="0.3">
      <c r="C964" s="1477"/>
      <c r="D964" s="1477"/>
    </row>
    <row r="965" spans="3:4" x14ac:dyDescent="0.3">
      <c r="C965" s="1477"/>
      <c r="D965" s="1477"/>
    </row>
    <row r="966" spans="3:4" x14ac:dyDescent="0.3">
      <c r="C966" s="1477"/>
      <c r="D966" s="1477"/>
    </row>
    <row r="967" spans="3:4" x14ac:dyDescent="0.3">
      <c r="C967" s="1477"/>
      <c r="D967" s="1477"/>
    </row>
    <row r="968" spans="3:4" x14ac:dyDescent="0.3">
      <c r="C968" s="1477"/>
      <c r="D968" s="1477"/>
    </row>
    <row r="969" spans="3:4" x14ac:dyDescent="0.3">
      <c r="C969" s="1477"/>
      <c r="D969" s="1477"/>
    </row>
    <row r="970" spans="3:4" x14ac:dyDescent="0.3">
      <c r="C970" s="1477"/>
      <c r="D970" s="1477"/>
    </row>
    <row r="971" spans="3:4" x14ac:dyDescent="0.3">
      <c r="C971" s="1477"/>
      <c r="D971" s="1477"/>
    </row>
    <row r="972" spans="3:4" x14ac:dyDescent="0.3">
      <c r="C972" s="1477"/>
      <c r="D972" s="1477"/>
    </row>
    <row r="973" spans="3:4" x14ac:dyDescent="0.3">
      <c r="C973" s="1477"/>
      <c r="D973" s="1477"/>
    </row>
    <row r="974" spans="3:4" x14ac:dyDescent="0.3">
      <c r="C974" s="1477"/>
      <c r="D974" s="1477"/>
    </row>
    <row r="975" spans="3:4" x14ac:dyDescent="0.3">
      <c r="C975" s="1477"/>
      <c r="D975" s="1477"/>
    </row>
    <row r="976" spans="3:4" x14ac:dyDescent="0.3">
      <c r="C976" s="1477"/>
      <c r="D976" s="1477"/>
    </row>
    <row r="977" spans="3:4" x14ac:dyDescent="0.3">
      <c r="C977" s="1477"/>
      <c r="D977" s="1477"/>
    </row>
    <row r="978" spans="3:4" x14ac:dyDescent="0.3">
      <c r="C978" s="1477"/>
      <c r="D978" s="1477"/>
    </row>
    <row r="979" spans="3:4" x14ac:dyDescent="0.3">
      <c r="C979" s="1477"/>
      <c r="D979" s="1477"/>
    </row>
    <row r="980" spans="3:4" x14ac:dyDescent="0.3">
      <c r="C980" s="1477"/>
      <c r="D980" s="1477"/>
    </row>
    <row r="981" spans="3:4" x14ac:dyDescent="0.3">
      <c r="C981" s="1477"/>
      <c r="D981" s="1477"/>
    </row>
    <row r="982" spans="3:4" x14ac:dyDescent="0.3">
      <c r="C982" s="1477"/>
      <c r="D982" s="1477"/>
    </row>
    <row r="983" spans="3:4" x14ac:dyDescent="0.3">
      <c r="C983" s="1477"/>
      <c r="D983" s="1477"/>
    </row>
    <row r="984" spans="3:4" x14ac:dyDescent="0.3">
      <c r="C984" s="1477"/>
      <c r="D984" s="1477"/>
    </row>
    <row r="985" spans="3:4" x14ac:dyDescent="0.3">
      <c r="C985" s="1477"/>
      <c r="D985" s="1477"/>
    </row>
    <row r="986" spans="3:4" x14ac:dyDescent="0.3">
      <c r="C986" s="1477"/>
      <c r="D986" s="1477"/>
    </row>
    <row r="987" spans="3:4" x14ac:dyDescent="0.3">
      <c r="C987" s="1477"/>
      <c r="D987" s="1477"/>
    </row>
    <row r="988" spans="3:4" x14ac:dyDescent="0.3">
      <c r="C988" s="1477"/>
      <c r="D988" s="1477"/>
    </row>
    <row r="989" spans="3:4" x14ac:dyDescent="0.3">
      <c r="C989" s="1477"/>
      <c r="D989" s="1477"/>
    </row>
    <row r="990" spans="3:4" x14ac:dyDescent="0.3">
      <c r="C990" s="1477"/>
      <c r="D990" s="1477"/>
    </row>
    <row r="991" spans="3:4" x14ac:dyDescent="0.3">
      <c r="C991" s="1477"/>
      <c r="D991" s="1477"/>
    </row>
    <row r="992" spans="3:4" x14ac:dyDescent="0.3">
      <c r="C992" s="1477"/>
      <c r="D992" s="1477"/>
    </row>
    <row r="993" spans="3:4" x14ac:dyDescent="0.3">
      <c r="C993" s="1477"/>
      <c r="D993" s="1477"/>
    </row>
    <row r="994" spans="3:4" x14ac:dyDescent="0.3">
      <c r="C994" s="1477"/>
      <c r="D994" s="1477"/>
    </row>
    <row r="995" spans="3:4" x14ac:dyDescent="0.3">
      <c r="C995" s="1477"/>
      <c r="D995" s="1477"/>
    </row>
    <row r="996" spans="3:4" x14ac:dyDescent="0.3">
      <c r="C996" s="1477"/>
      <c r="D996" s="1477"/>
    </row>
    <row r="997" spans="3:4" x14ac:dyDescent="0.3">
      <c r="C997" s="1477"/>
      <c r="D997" s="1477"/>
    </row>
    <row r="998" spans="3:4" x14ac:dyDescent="0.3">
      <c r="C998" s="1477"/>
      <c r="D998" s="1477"/>
    </row>
    <row r="999" spans="3:4" x14ac:dyDescent="0.3">
      <c r="C999" s="1477"/>
      <c r="D999" s="1477"/>
    </row>
    <row r="1000" spans="3:4" x14ac:dyDescent="0.3">
      <c r="C1000" s="1477"/>
      <c r="D1000" s="1477"/>
    </row>
    <row r="1001" spans="3:4" x14ac:dyDescent="0.3">
      <c r="C1001" s="1477"/>
      <c r="D1001" s="1477"/>
    </row>
    <row r="1002" spans="3:4" x14ac:dyDescent="0.3">
      <c r="C1002" s="1477"/>
      <c r="D1002" s="1477"/>
    </row>
    <row r="1003" spans="3:4" x14ac:dyDescent="0.3">
      <c r="C1003" s="1477"/>
      <c r="D1003" s="1477"/>
    </row>
    <row r="1004" spans="3:4" x14ac:dyDescent="0.3">
      <c r="C1004" s="1477"/>
      <c r="D1004" s="1477"/>
    </row>
    <row r="1005" spans="3:4" x14ac:dyDescent="0.3">
      <c r="C1005" s="1477"/>
      <c r="D1005" s="1477"/>
    </row>
    <row r="1006" spans="3:4" x14ac:dyDescent="0.3">
      <c r="C1006" s="1477"/>
      <c r="D1006" s="1477"/>
    </row>
    <row r="1007" spans="3:4" x14ac:dyDescent="0.3">
      <c r="C1007" s="1477"/>
      <c r="D1007" s="1477"/>
    </row>
    <row r="1008" spans="3:4" x14ac:dyDescent="0.3">
      <c r="C1008" s="1477"/>
      <c r="D1008" s="1477"/>
    </row>
    <row r="1009" spans="3:4" x14ac:dyDescent="0.3">
      <c r="C1009" s="1477"/>
      <c r="D1009" s="1477"/>
    </row>
    <row r="1010" spans="3:4" x14ac:dyDescent="0.3">
      <c r="C1010" s="1477"/>
      <c r="D1010" s="1477"/>
    </row>
    <row r="1011" spans="3:4" x14ac:dyDescent="0.3">
      <c r="C1011" s="1477"/>
      <c r="D1011" s="1477"/>
    </row>
    <row r="1012" spans="3:4" x14ac:dyDescent="0.3">
      <c r="C1012" s="1477"/>
      <c r="D1012" s="1477"/>
    </row>
    <row r="1013" spans="3:4" x14ac:dyDescent="0.3">
      <c r="C1013" s="1477"/>
      <c r="D1013" s="1477"/>
    </row>
    <row r="1014" spans="3:4" x14ac:dyDescent="0.3">
      <c r="C1014" s="1477"/>
      <c r="D1014" s="1477"/>
    </row>
    <row r="1015" spans="3:4" x14ac:dyDescent="0.3">
      <c r="C1015" s="1477"/>
      <c r="D1015" s="1477"/>
    </row>
    <row r="1016" spans="3:4" x14ac:dyDescent="0.3">
      <c r="C1016" s="1477"/>
      <c r="D1016" s="1477"/>
    </row>
    <row r="1017" spans="3:4" x14ac:dyDescent="0.3">
      <c r="C1017" s="1477"/>
      <c r="D1017" s="1477"/>
    </row>
    <row r="1018" spans="3:4" x14ac:dyDescent="0.3">
      <c r="C1018" s="1477"/>
      <c r="D1018" s="1477"/>
    </row>
    <row r="1019" spans="3:4" x14ac:dyDescent="0.3">
      <c r="C1019" s="1477"/>
      <c r="D1019" s="1477"/>
    </row>
    <row r="1020" spans="3:4" x14ac:dyDescent="0.3">
      <c r="C1020" s="1477"/>
      <c r="D1020" s="1477"/>
    </row>
    <row r="1021" spans="3:4" x14ac:dyDescent="0.3">
      <c r="C1021" s="1477"/>
      <c r="D1021" s="1477"/>
    </row>
    <row r="1022" spans="3:4" x14ac:dyDescent="0.3">
      <c r="C1022" s="1477"/>
      <c r="D1022" s="1477"/>
    </row>
    <row r="1023" spans="3:4" x14ac:dyDescent="0.3">
      <c r="C1023" s="1477"/>
      <c r="D1023" s="1477"/>
    </row>
    <row r="1024" spans="3:4" x14ac:dyDescent="0.3">
      <c r="C1024" s="1477"/>
      <c r="D1024" s="1477"/>
    </row>
    <row r="1025" spans="3:4" x14ac:dyDescent="0.3">
      <c r="C1025" s="1477"/>
      <c r="D1025" s="1477"/>
    </row>
    <row r="1026" spans="3:4" x14ac:dyDescent="0.3">
      <c r="C1026" s="1477"/>
      <c r="D1026" s="1477"/>
    </row>
    <row r="1027" spans="3:4" x14ac:dyDescent="0.3">
      <c r="C1027" s="1477"/>
      <c r="D1027" s="1477"/>
    </row>
    <row r="1028" spans="3:4" x14ac:dyDescent="0.3">
      <c r="C1028" s="1477"/>
      <c r="D1028" s="1477"/>
    </row>
    <row r="1029" spans="3:4" x14ac:dyDescent="0.3">
      <c r="C1029" s="1477"/>
      <c r="D1029" s="1477"/>
    </row>
    <row r="1030" spans="3:4" x14ac:dyDescent="0.3">
      <c r="C1030" s="1477"/>
      <c r="D1030" s="1477"/>
    </row>
    <row r="1031" spans="3:4" x14ac:dyDescent="0.3">
      <c r="C1031" s="1477"/>
      <c r="D1031" s="1477"/>
    </row>
    <row r="1032" spans="3:4" x14ac:dyDescent="0.3">
      <c r="C1032" s="1477"/>
      <c r="D1032" s="1477"/>
    </row>
    <row r="1033" spans="3:4" x14ac:dyDescent="0.3">
      <c r="C1033" s="1477"/>
      <c r="D1033" s="1477"/>
    </row>
    <row r="1034" spans="3:4" x14ac:dyDescent="0.3">
      <c r="C1034" s="1477"/>
      <c r="D1034" s="1477"/>
    </row>
    <row r="1035" spans="3:4" x14ac:dyDescent="0.3">
      <c r="C1035" s="1477"/>
      <c r="D1035" s="1477"/>
    </row>
    <row r="1036" spans="3:4" x14ac:dyDescent="0.3">
      <c r="C1036" s="1477"/>
      <c r="D1036" s="1477"/>
    </row>
    <row r="1037" spans="3:4" x14ac:dyDescent="0.3">
      <c r="C1037" s="1477"/>
      <c r="D1037" s="1477"/>
    </row>
    <row r="1038" spans="3:4" x14ac:dyDescent="0.3">
      <c r="C1038" s="1477"/>
      <c r="D1038" s="1477"/>
    </row>
    <row r="1039" spans="3:4" x14ac:dyDescent="0.3">
      <c r="C1039" s="1477"/>
      <c r="D1039" s="1477"/>
    </row>
    <row r="1040" spans="3:4" x14ac:dyDescent="0.3">
      <c r="C1040" s="1477"/>
      <c r="D1040" s="1477"/>
    </row>
    <row r="1041" spans="3:4" x14ac:dyDescent="0.3">
      <c r="C1041" s="1477"/>
      <c r="D1041" s="1477"/>
    </row>
    <row r="1042" spans="3:4" x14ac:dyDescent="0.3">
      <c r="C1042" s="1477"/>
      <c r="D1042" s="1477"/>
    </row>
    <row r="1043" spans="3:4" x14ac:dyDescent="0.3">
      <c r="C1043" s="1477"/>
      <c r="D1043" s="1477"/>
    </row>
    <row r="1044" spans="3:4" x14ac:dyDescent="0.3">
      <c r="C1044" s="1477"/>
      <c r="D1044" s="1477"/>
    </row>
    <row r="1045" spans="3:4" x14ac:dyDescent="0.3">
      <c r="C1045" s="1477"/>
      <c r="D1045" s="1477"/>
    </row>
    <row r="1046" spans="3:4" x14ac:dyDescent="0.3">
      <c r="C1046" s="1477"/>
      <c r="D1046" s="1477"/>
    </row>
    <row r="1047" spans="3:4" x14ac:dyDescent="0.3">
      <c r="C1047" s="1477"/>
      <c r="D1047" s="1477"/>
    </row>
    <row r="1048" spans="3:4" x14ac:dyDescent="0.3">
      <c r="C1048" s="1477"/>
      <c r="D1048" s="1477"/>
    </row>
    <row r="1049" spans="3:4" x14ac:dyDescent="0.3">
      <c r="C1049" s="1477"/>
      <c r="D1049" s="1477"/>
    </row>
    <row r="1050" spans="3:4" x14ac:dyDescent="0.3">
      <c r="C1050" s="1477"/>
      <c r="D1050" s="1477"/>
    </row>
    <row r="1051" spans="3:4" x14ac:dyDescent="0.3">
      <c r="C1051" s="1477"/>
      <c r="D1051" s="1477"/>
    </row>
    <row r="1052" spans="3:4" x14ac:dyDescent="0.3">
      <c r="C1052" s="1477"/>
      <c r="D1052" s="1477"/>
    </row>
    <row r="1053" spans="3:4" x14ac:dyDescent="0.3">
      <c r="C1053" s="1477"/>
      <c r="D1053" s="1477"/>
    </row>
    <row r="1054" spans="3:4" x14ac:dyDescent="0.3">
      <c r="C1054" s="1477"/>
      <c r="D1054" s="1477"/>
    </row>
    <row r="1055" spans="3:4" x14ac:dyDescent="0.3">
      <c r="C1055" s="1477"/>
      <c r="D1055" s="1477"/>
    </row>
    <row r="1056" spans="3:4" x14ac:dyDescent="0.3">
      <c r="C1056" s="1477"/>
      <c r="D1056" s="1477"/>
    </row>
    <row r="1057" spans="3:4" x14ac:dyDescent="0.3">
      <c r="C1057" s="1477"/>
      <c r="D1057" s="1477"/>
    </row>
    <row r="1058" spans="3:4" x14ac:dyDescent="0.3">
      <c r="C1058" s="1477"/>
      <c r="D1058" s="1477"/>
    </row>
    <row r="1059" spans="3:4" x14ac:dyDescent="0.3">
      <c r="C1059" s="1477"/>
      <c r="D1059" s="1477"/>
    </row>
    <row r="1060" spans="3:4" x14ac:dyDescent="0.3">
      <c r="C1060" s="1477"/>
      <c r="D1060" s="1477"/>
    </row>
    <row r="1061" spans="3:4" x14ac:dyDescent="0.3">
      <c r="C1061" s="1477"/>
      <c r="D1061" s="1477"/>
    </row>
    <row r="1062" spans="3:4" x14ac:dyDescent="0.3">
      <c r="C1062" s="1477"/>
      <c r="D1062" s="1477"/>
    </row>
    <row r="1063" spans="3:4" x14ac:dyDescent="0.3">
      <c r="C1063" s="1477"/>
      <c r="D1063" s="1477"/>
    </row>
    <row r="1064" spans="3:4" x14ac:dyDescent="0.3">
      <c r="C1064" s="1477"/>
      <c r="D1064" s="1477"/>
    </row>
    <row r="1065" spans="3:4" x14ac:dyDescent="0.3">
      <c r="C1065" s="1477"/>
      <c r="D1065" s="1477"/>
    </row>
    <row r="1066" spans="3:4" x14ac:dyDescent="0.3">
      <c r="C1066" s="1477"/>
      <c r="D1066" s="1477"/>
    </row>
    <row r="1067" spans="3:4" x14ac:dyDescent="0.3">
      <c r="C1067" s="1477"/>
      <c r="D1067" s="1477"/>
    </row>
    <row r="1068" spans="3:4" x14ac:dyDescent="0.3">
      <c r="C1068" s="1477"/>
      <c r="D1068" s="1477"/>
    </row>
    <row r="1069" spans="3:4" x14ac:dyDescent="0.3">
      <c r="C1069" s="1477"/>
      <c r="D1069" s="1477"/>
    </row>
    <row r="1070" spans="3:4" x14ac:dyDescent="0.3">
      <c r="C1070" s="1477"/>
      <c r="D1070" s="1477"/>
    </row>
    <row r="1071" spans="3:4" x14ac:dyDescent="0.3">
      <c r="C1071" s="1477"/>
      <c r="D1071" s="1477"/>
    </row>
    <row r="1072" spans="3:4" x14ac:dyDescent="0.3">
      <c r="C1072" s="1477"/>
      <c r="D1072" s="1477"/>
    </row>
    <row r="1073" spans="3:4" x14ac:dyDescent="0.3">
      <c r="C1073" s="1477"/>
      <c r="D1073" s="1477"/>
    </row>
    <row r="1074" spans="3:4" x14ac:dyDescent="0.3">
      <c r="C1074" s="1477"/>
      <c r="D1074" s="1477"/>
    </row>
    <row r="1075" spans="3:4" x14ac:dyDescent="0.3">
      <c r="C1075" s="1477"/>
      <c r="D1075" s="1477"/>
    </row>
    <row r="1076" spans="3:4" x14ac:dyDescent="0.3">
      <c r="C1076" s="1477"/>
      <c r="D1076" s="1477"/>
    </row>
    <row r="1077" spans="3:4" x14ac:dyDescent="0.3">
      <c r="C1077" s="1477"/>
      <c r="D1077" s="1477"/>
    </row>
    <row r="1078" spans="3:4" x14ac:dyDescent="0.3">
      <c r="C1078" s="1477"/>
      <c r="D1078" s="1477"/>
    </row>
    <row r="1079" spans="3:4" x14ac:dyDescent="0.3">
      <c r="C1079" s="1477"/>
      <c r="D1079" s="1477"/>
    </row>
    <row r="1080" spans="3:4" x14ac:dyDescent="0.3">
      <c r="C1080" s="1477"/>
      <c r="D1080" s="1477"/>
    </row>
    <row r="1081" spans="3:4" x14ac:dyDescent="0.3">
      <c r="C1081" s="1477"/>
      <c r="D1081" s="1477"/>
    </row>
    <row r="1082" spans="3:4" x14ac:dyDescent="0.3">
      <c r="C1082" s="1477"/>
      <c r="D1082" s="1477"/>
    </row>
    <row r="1083" spans="3:4" x14ac:dyDescent="0.3">
      <c r="C1083" s="1477"/>
      <c r="D1083" s="1477"/>
    </row>
    <row r="1084" spans="3:4" x14ac:dyDescent="0.3">
      <c r="C1084" s="1477"/>
      <c r="D1084" s="1477"/>
    </row>
    <row r="1085" spans="3:4" x14ac:dyDescent="0.3">
      <c r="C1085" s="1477"/>
      <c r="D1085" s="1477"/>
    </row>
    <row r="1086" spans="3:4" x14ac:dyDescent="0.3">
      <c r="C1086" s="1477"/>
      <c r="D1086" s="1477"/>
    </row>
    <row r="1087" spans="3:4" x14ac:dyDescent="0.3">
      <c r="C1087" s="1477"/>
      <c r="D1087" s="1477"/>
    </row>
    <row r="1088" spans="3:4" x14ac:dyDescent="0.3">
      <c r="C1088" s="1477"/>
      <c r="D1088" s="1477"/>
    </row>
    <row r="1089" spans="3:4" x14ac:dyDescent="0.3">
      <c r="C1089" s="1477"/>
      <c r="D1089" s="1477"/>
    </row>
    <row r="1090" spans="3:4" x14ac:dyDescent="0.3">
      <c r="C1090" s="1477"/>
      <c r="D1090" s="1477"/>
    </row>
    <row r="1091" spans="3:4" x14ac:dyDescent="0.3">
      <c r="C1091" s="1477"/>
      <c r="D1091" s="1477"/>
    </row>
    <row r="1092" spans="3:4" x14ac:dyDescent="0.3">
      <c r="C1092" s="1477"/>
      <c r="D1092" s="1477"/>
    </row>
    <row r="1093" spans="3:4" x14ac:dyDescent="0.3">
      <c r="C1093" s="1477"/>
      <c r="D1093" s="1477"/>
    </row>
    <row r="1094" spans="3:4" x14ac:dyDescent="0.3">
      <c r="C1094" s="1477"/>
      <c r="D1094" s="1477"/>
    </row>
    <row r="1095" spans="3:4" x14ac:dyDescent="0.3">
      <c r="C1095" s="1477"/>
      <c r="D1095" s="1477"/>
    </row>
    <row r="1096" spans="3:4" x14ac:dyDescent="0.3">
      <c r="C1096" s="1477"/>
      <c r="D1096" s="1477"/>
    </row>
    <row r="1097" spans="3:4" x14ac:dyDescent="0.3">
      <c r="C1097" s="1477"/>
      <c r="D1097" s="1477"/>
    </row>
    <row r="1098" spans="3:4" x14ac:dyDescent="0.3">
      <c r="C1098" s="1477"/>
      <c r="D1098" s="1477"/>
    </row>
    <row r="1099" spans="3:4" x14ac:dyDescent="0.3">
      <c r="C1099" s="1477"/>
      <c r="D1099" s="1477"/>
    </row>
    <row r="1100" spans="3:4" x14ac:dyDescent="0.3">
      <c r="C1100" s="1477"/>
      <c r="D1100" s="1477"/>
    </row>
    <row r="1101" spans="3:4" x14ac:dyDescent="0.3">
      <c r="C1101" s="1477"/>
      <c r="D1101" s="1477"/>
    </row>
    <row r="1102" spans="3:4" x14ac:dyDescent="0.3">
      <c r="C1102" s="1477"/>
      <c r="D1102" s="1477"/>
    </row>
    <row r="1103" spans="3:4" x14ac:dyDescent="0.3">
      <c r="C1103" s="1477"/>
      <c r="D1103" s="1477"/>
    </row>
    <row r="1104" spans="3:4" x14ac:dyDescent="0.3">
      <c r="C1104" s="1477"/>
      <c r="D1104" s="1477"/>
    </row>
    <row r="1105" spans="3:4" x14ac:dyDescent="0.3">
      <c r="C1105" s="1477"/>
      <c r="D1105" s="1477"/>
    </row>
    <row r="1106" spans="3:4" x14ac:dyDescent="0.3">
      <c r="C1106" s="1477"/>
      <c r="D1106" s="1477"/>
    </row>
    <row r="1107" spans="3:4" x14ac:dyDescent="0.3">
      <c r="C1107" s="1477"/>
      <c r="D1107" s="1477"/>
    </row>
    <row r="1108" spans="3:4" x14ac:dyDescent="0.3">
      <c r="C1108" s="1477"/>
      <c r="D1108" s="1477"/>
    </row>
    <row r="1109" spans="3:4" x14ac:dyDescent="0.3">
      <c r="C1109" s="1477"/>
      <c r="D1109" s="1477"/>
    </row>
    <row r="1110" spans="3:4" x14ac:dyDescent="0.3">
      <c r="C1110" s="1477"/>
      <c r="D1110" s="1477"/>
    </row>
    <row r="1111" spans="3:4" x14ac:dyDescent="0.3">
      <c r="C1111" s="1477"/>
      <c r="D1111" s="1477"/>
    </row>
    <row r="1112" spans="3:4" x14ac:dyDescent="0.3">
      <c r="C1112" s="1477"/>
      <c r="D1112" s="1477"/>
    </row>
    <row r="1113" spans="3:4" x14ac:dyDescent="0.3">
      <c r="C1113" s="1477"/>
      <c r="D1113" s="1477"/>
    </row>
    <row r="1114" spans="3:4" x14ac:dyDescent="0.3">
      <c r="C1114" s="1477"/>
      <c r="D1114" s="1477"/>
    </row>
    <row r="1115" spans="3:4" x14ac:dyDescent="0.3">
      <c r="C1115" s="1477"/>
      <c r="D1115" s="1477"/>
    </row>
    <row r="1116" spans="3:4" x14ac:dyDescent="0.3">
      <c r="C1116" s="1477"/>
      <c r="D1116" s="1477"/>
    </row>
    <row r="1117" spans="3:4" x14ac:dyDescent="0.3">
      <c r="C1117" s="1477"/>
      <c r="D1117" s="1477"/>
    </row>
    <row r="1118" spans="3:4" x14ac:dyDescent="0.3">
      <c r="C1118" s="1477"/>
      <c r="D1118" s="1477"/>
    </row>
    <row r="1119" spans="3:4" x14ac:dyDescent="0.3">
      <c r="C1119" s="1477"/>
      <c r="D1119" s="1477"/>
    </row>
    <row r="1120" spans="3:4" x14ac:dyDescent="0.3">
      <c r="C1120" s="1477"/>
      <c r="D1120" s="1477"/>
    </row>
    <row r="1121" spans="3:4" x14ac:dyDescent="0.3">
      <c r="C1121" s="1477"/>
      <c r="D1121" s="1477"/>
    </row>
    <row r="1122" spans="3:4" x14ac:dyDescent="0.3">
      <c r="C1122" s="1477"/>
      <c r="D1122" s="1477"/>
    </row>
    <row r="1123" spans="3:4" x14ac:dyDescent="0.3">
      <c r="C1123" s="1477"/>
      <c r="D1123" s="1477"/>
    </row>
    <row r="1124" spans="3:4" x14ac:dyDescent="0.3">
      <c r="C1124" s="1477"/>
      <c r="D1124" s="1477"/>
    </row>
    <row r="1125" spans="3:4" x14ac:dyDescent="0.3">
      <c r="C1125" s="1477"/>
      <c r="D1125" s="1477"/>
    </row>
    <row r="1126" spans="3:4" x14ac:dyDescent="0.3">
      <c r="C1126" s="1477"/>
      <c r="D1126" s="1477"/>
    </row>
    <row r="1127" spans="3:4" x14ac:dyDescent="0.3">
      <c r="C1127" s="1477"/>
      <c r="D1127" s="1477"/>
    </row>
    <row r="1128" spans="3:4" x14ac:dyDescent="0.3">
      <c r="C1128" s="1477"/>
      <c r="D1128" s="1477"/>
    </row>
    <row r="1129" spans="3:4" x14ac:dyDescent="0.3">
      <c r="C1129" s="1477"/>
      <c r="D1129" s="1477"/>
    </row>
    <row r="1130" spans="3:4" x14ac:dyDescent="0.3">
      <c r="C1130" s="1477"/>
      <c r="D1130" s="1477"/>
    </row>
    <row r="1131" spans="3:4" x14ac:dyDescent="0.3">
      <c r="C1131" s="1477"/>
      <c r="D1131" s="1477"/>
    </row>
    <row r="1132" spans="3:4" x14ac:dyDescent="0.3">
      <c r="C1132" s="1477"/>
      <c r="D1132" s="1477"/>
    </row>
    <row r="1133" spans="3:4" x14ac:dyDescent="0.3">
      <c r="C1133" s="1477"/>
      <c r="D1133" s="1477"/>
    </row>
    <row r="1134" spans="3:4" x14ac:dyDescent="0.3">
      <c r="C1134" s="1477"/>
      <c r="D1134" s="1477"/>
    </row>
    <row r="1135" spans="3:4" x14ac:dyDescent="0.3">
      <c r="C1135" s="1477"/>
      <c r="D1135" s="1477"/>
    </row>
    <row r="1136" spans="3:4" x14ac:dyDescent="0.3">
      <c r="C1136" s="1477"/>
      <c r="D1136" s="1477"/>
    </row>
    <row r="1137" spans="3:4" x14ac:dyDescent="0.3">
      <c r="C1137" s="1477"/>
      <c r="D1137" s="1477"/>
    </row>
    <row r="1138" spans="3:4" x14ac:dyDescent="0.3">
      <c r="C1138" s="1477"/>
      <c r="D1138" s="1477"/>
    </row>
    <row r="1139" spans="3:4" x14ac:dyDescent="0.3">
      <c r="C1139" s="1477"/>
      <c r="D1139" s="1477"/>
    </row>
    <row r="1140" spans="3:4" x14ac:dyDescent="0.3">
      <c r="C1140" s="1477"/>
      <c r="D1140" s="1477"/>
    </row>
    <row r="1141" spans="3:4" x14ac:dyDescent="0.3">
      <c r="C1141" s="1477"/>
      <c r="D1141" s="1477"/>
    </row>
    <row r="1142" spans="3:4" x14ac:dyDescent="0.3">
      <c r="C1142" s="1477"/>
      <c r="D1142" s="1477"/>
    </row>
    <row r="1143" spans="3:4" x14ac:dyDescent="0.3">
      <c r="C1143" s="1477"/>
      <c r="D1143" s="1477"/>
    </row>
    <row r="1144" spans="3:4" x14ac:dyDescent="0.3">
      <c r="C1144" s="1477"/>
      <c r="D1144" s="1477"/>
    </row>
    <row r="1145" spans="3:4" x14ac:dyDescent="0.3">
      <c r="C1145" s="1477"/>
      <c r="D1145" s="1477"/>
    </row>
    <row r="1146" spans="3:4" x14ac:dyDescent="0.3">
      <c r="C1146" s="1477"/>
      <c r="D1146" s="1477"/>
    </row>
    <row r="1147" spans="3:4" x14ac:dyDescent="0.3">
      <c r="C1147" s="1477"/>
      <c r="D1147" s="1477"/>
    </row>
    <row r="1148" spans="3:4" x14ac:dyDescent="0.3">
      <c r="C1148" s="1477"/>
      <c r="D1148" s="1477"/>
    </row>
    <row r="1149" spans="3:4" x14ac:dyDescent="0.3">
      <c r="C1149" s="1477"/>
      <c r="D1149" s="1477"/>
    </row>
    <row r="1150" spans="3:4" x14ac:dyDescent="0.3">
      <c r="C1150" s="1477"/>
      <c r="D1150" s="1477"/>
    </row>
    <row r="1151" spans="3:4" x14ac:dyDescent="0.3">
      <c r="C1151" s="1477"/>
      <c r="D1151" s="1477"/>
    </row>
    <row r="1152" spans="3:4" x14ac:dyDescent="0.3">
      <c r="C1152" s="1477"/>
      <c r="D1152" s="1477"/>
    </row>
    <row r="1153" spans="3:4" x14ac:dyDescent="0.3">
      <c r="C1153" s="1477"/>
      <c r="D1153" s="1477"/>
    </row>
    <row r="1154" spans="3:4" x14ac:dyDescent="0.3">
      <c r="C1154" s="1477"/>
      <c r="D1154" s="1477"/>
    </row>
    <row r="1155" spans="3:4" x14ac:dyDescent="0.3">
      <c r="C1155" s="1477"/>
      <c r="D1155" s="1477"/>
    </row>
    <row r="1156" spans="3:4" x14ac:dyDescent="0.3">
      <c r="C1156" s="1477"/>
      <c r="D1156" s="1477"/>
    </row>
    <row r="1157" spans="3:4" x14ac:dyDescent="0.3">
      <c r="C1157" s="1477"/>
      <c r="D1157" s="1477"/>
    </row>
    <row r="1158" spans="3:4" x14ac:dyDescent="0.3">
      <c r="C1158" s="1477"/>
      <c r="D1158" s="1477"/>
    </row>
    <row r="1159" spans="3:4" x14ac:dyDescent="0.3">
      <c r="C1159" s="1477"/>
      <c r="D1159" s="1477"/>
    </row>
    <row r="1160" spans="3:4" x14ac:dyDescent="0.3">
      <c r="C1160" s="1477"/>
      <c r="D1160" s="1477"/>
    </row>
    <row r="1161" spans="3:4" x14ac:dyDescent="0.3">
      <c r="C1161" s="1477"/>
      <c r="D1161" s="1477"/>
    </row>
    <row r="1162" spans="3:4" x14ac:dyDescent="0.3">
      <c r="C1162" s="1477"/>
      <c r="D1162" s="1477"/>
    </row>
    <row r="1163" spans="3:4" x14ac:dyDescent="0.3">
      <c r="C1163" s="1477"/>
      <c r="D1163" s="1477"/>
    </row>
    <row r="1164" spans="3:4" x14ac:dyDescent="0.3">
      <c r="C1164" s="1477"/>
      <c r="D1164" s="1477"/>
    </row>
    <row r="1165" spans="3:4" x14ac:dyDescent="0.3">
      <c r="C1165" s="1477"/>
      <c r="D1165" s="1477"/>
    </row>
    <row r="1166" spans="3:4" x14ac:dyDescent="0.3">
      <c r="C1166" s="1477"/>
      <c r="D1166" s="1477"/>
    </row>
    <row r="1167" spans="3:4" x14ac:dyDescent="0.3">
      <c r="C1167" s="1477"/>
      <c r="D1167" s="1477"/>
    </row>
    <row r="1168" spans="3:4" x14ac:dyDescent="0.3">
      <c r="C1168" s="1477"/>
      <c r="D1168" s="1477"/>
    </row>
    <row r="1169" spans="3:4" x14ac:dyDescent="0.3">
      <c r="C1169" s="1477"/>
      <c r="D1169" s="1477"/>
    </row>
    <row r="1170" spans="3:4" x14ac:dyDescent="0.3">
      <c r="C1170" s="1477"/>
      <c r="D1170" s="1477"/>
    </row>
    <row r="1171" spans="3:4" x14ac:dyDescent="0.3">
      <c r="C1171" s="1477"/>
      <c r="D1171" s="1477"/>
    </row>
    <row r="1172" spans="3:4" x14ac:dyDescent="0.3">
      <c r="C1172" s="1477"/>
      <c r="D1172" s="1477"/>
    </row>
    <row r="1173" spans="3:4" x14ac:dyDescent="0.3">
      <c r="C1173" s="1477"/>
      <c r="D1173" s="1477"/>
    </row>
    <row r="1174" spans="3:4" x14ac:dyDescent="0.3">
      <c r="C1174" s="1477"/>
      <c r="D1174" s="1477"/>
    </row>
    <row r="1175" spans="3:4" x14ac:dyDescent="0.3">
      <c r="C1175" s="1477"/>
      <c r="D1175" s="1477"/>
    </row>
    <row r="1176" spans="3:4" x14ac:dyDescent="0.3">
      <c r="C1176" s="1477"/>
      <c r="D1176" s="1477"/>
    </row>
    <row r="1177" spans="3:4" x14ac:dyDescent="0.3">
      <c r="C1177" s="1477"/>
      <c r="D1177" s="1477"/>
    </row>
    <row r="1178" spans="3:4" x14ac:dyDescent="0.3">
      <c r="C1178" s="1477"/>
      <c r="D1178" s="1477"/>
    </row>
    <row r="1179" spans="3:4" x14ac:dyDescent="0.3">
      <c r="C1179" s="1477"/>
      <c r="D1179" s="1477"/>
    </row>
    <row r="1180" spans="3:4" x14ac:dyDescent="0.3">
      <c r="C1180" s="1477"/>
      <c r="D1180" s="1477"/>
    </row>
    <row r="1181" spans="3:4" x14ac:dyDescent="0.3">
      <c r="C1181" s="1477"/>
      <c r="D1181" s="1477"/>
    </row>
    <row r="1182" spans="3:4" x14ac:dyDescent="0.3">
      <c r="C1182" s="1477"/>
      <c r="D1182" s="1477"/>
    </row>
    <row r="1183" spans="3:4" x14ac:dyDescent="0.3">
      <c r="C1183" s="1477"/>
      <c r="D1183" s="1477"/>
    </row>
    <row r="1184" spans="3:4" x14ac:dyDescent="0.3">
      <c r="C1184" s="1477"/>
      <c r="D1184" s="1477"/>
    </row>
    <row r="1185" spans="3:4" x14ac:dyDescent="0.3">
      <c r="C1185" s="1477"/>
      <c r="D1185" s="1477"/>
    </row>
    <row r="1186" spans="3:4" x14ac:dyDescent="0.3">
      <c r="C1186" s="1477"/>
      <c r="D1186" s="1477"/>
    </row>
    <row r="1187" spans="3:4" x14ac:dyDescent="0.3">
      <c r="C1187" s="1477"/>
      <c r="D1187" s="1477"/>
    </row>
    <row r="1188" spans="3:4" x14ac:dyDescent="0.3">
      <c r="C1188" s="1477"/>
      <c r="D1188" s="1477"/>
    </row>
    <row r="1189" spans="3:4" x14ac:dyDescent="0.3">
      <c r="C1189" s="1477"/>
      <c r="D1189" s="1477"/>
    </row>
    <row r="1190" spans="3:4" x14ac:dyDescent="0.3">
      <c r="C1190" s="1477"/>
      <c r="D1190" s="1477"/>
    </row>
    <row r="1191" spans="3:4" x14ac:dyDescent="0.3">
      <c r="C1191" s="1477"/>
      <c r="D1191" s="1477"/>
    </row>
    <row r="1192" spans="3:4" x14ac:dyDescent="0.3">
      <c r="C1192" s="1477"/>
      <c r="D1192" s="1477"/>
    </row>
    <row r="1193" spans="3:4" x14ac:dyDescent="0.3">
      <c r="C1193" s="1477"/>
      <c r="D1193" s="1477"/>
    </row>
    <row r="1194" spans="3:4" x14ac:dyDescent="0.3">
      <c r="C1194" s="1477"/>
      <c r="D1194" s="1477"/>
    </row>
    <row r="1195" spans="3:4" x14ac:dyDescent="0.3">
      <c r="C1195" s="1477"/>
      <c r="D1195" s="1477"/>
    </row>
    <row r="1196" spans="3:4" x14ac:dyDescent="0.3">
      <c r="C1196" s="1477"/>
      <c r="D1196" s="1477"/>
    </row>
    <row r="1197" spans="3:4" x14ac:dyDescent="0.3">
      <c r="C1197" s="1477"/>
      <c r="D1197" s="1477"/>
    </row>
    <row r="1198" spans="3:4" x14ac:dyDescent="0.3">
      <c r="C1198" s="1477"/>
      <c r="D1198" s="1477"/>
    </row>
    <row r="1199" spans="3:4" x14ac:dyDescent="0.3">
      <c r="C1199" s="1477"/>
      <c r="D1199" s="1477"/>
    </row>
    <row r="1200" spans="3:4" x14ac:dyDescent="0.3">
      <c r="C1200" s="1477"/>
      <c r="D1200" s="1477"/>
    </row>
    <row r="1201" spans="3:4" x14ac:dyDescent="0.3">
      <c r="C1201" s="1477"/>
      <c r="D1201" s="1477"/>
    </row>
    <row r="1202" spans="3:4" x14ac:dyDescent="0.3">
      <c r="C1202" s="1477"/>
      <c r="D1202" s="1477"/>
    </row>
    <row r="1203" spans="3:4" x14ac:dyDescent="0.3">
      <c r="C1203" s="1477"/>
      <c r="D1203" s="1477"/>
    </row>
    <row r="1204" spans="3:4" x14ac:dyDescent="0.3">
      <c r="C1204" s="1477"/>
      <c r="D1204" s="1477"/>
    </row>
    <row r="1205" spans="3:4" x14ac:dyDescent="0.3">
      <c r="C1205" s="1477"/>
      <c r="D1205" s="1477"/>
    </row>
    <row r="1206" spans="3:4" x14ac:dyDescent="0.3">
      <c r="C1206" s="1477"/>
      <c r="D1206" s="1477"/>
    </row>
    <row r="1207" spans="3:4" x14ac:dyDescent="0.3">
      <c r="C1207" s="1477"/>
      <c r="D1207" s="1477"/>
    </row>
    <row r="1208" spans="3:4" x14ac:dyDescent="0.3">
      <c r="C1208" s="1477"/>
      <c r="D1208" s="1477"/>
    </row>
    <row r="1209" spans="3:4" x14ac:dyDescent="0.3">
      <c r="C1209" s="1477"/>
      <c r="D1209" s="1477"/>
    </row>
    <row r="1210" spans="3:4" x14ac:dyDescent="0.3">
      <c r="C1210" s="1477"/>
      <c r="D1210" s="1477"/>
    </row>
    <row r="1211" spans="3:4" x14ac:dyDescent="0.3">
      <c r="C1211" s="1477"/>
      <c r="D1211" s="1477"/>
    </row>
    <row r="1212" spans="3:4" x14ac:dyDescent="0.3">
      <c r="C1212" s="1477"/>
      <c r="D1212" s="1477"/>
    </row>
    <row r="1213" spans="3:4" x14ac:dyDescent="0.3">
      <c r="C1213" s="1477"/>
      <c r="D1213" s="1477"/>
    </row>
    <row r="1214" spans="3:4" x14ac:dyDescent="0.3">
      <c r="C1214" s="1477"/>
      <c r="D1214" s="1477"/>
    </row>
    <row r="1215" spans="3:4" x14ac:dyDescent="0.3">
      <c r="C1215" s="1477"/>
      <c r="D1215" s="1477"/>
    </row>
    <row r="1216" spans="3:4" x14ac:dyDescent="0.3">
      <c r="C1216" s="1477"/>
      <c r="D1216" s="1477"/>
    </row>
    <row r="1217" spans="3:4" x14ac:dyDescent="0.3">
      <c r="C1217" s="1477"/>
      <c r="D1217" s="1477"/>
    </row>
    <row r="1218" spans="3:4" x14ac:dyDescent="0.3">
      <c r="C1218" s="1477"/>
      <c r="D1218" s="1477"/>
    </row>
    <row r="1219" spans="3:4" x14ac:dyDescent="0.3">
      <c r="C1219" s="1477"/>
      <c r="D1219" s="1477"/>
    </row>
    <row r="1220" spans="3:4" x14ac:dyDescent="0.3">
      <c r="C1220" s="1477"/>
      <c r="D1220" s="1477"/>
    </row>
    <row r="1221" spans="3:4" x14ac:dyDescent="0.3">
      <c r="C1221" s="1477"/>
      <c r="D1221" s="1477"/>
    </row>
    <row r="1222" spans="3:4" x14ac:dyDescent="0.3">
      <c r="C1222" s="1477"/>
      <c r="D1222" s="1477"/>
    </row>
    <row r="1223" spans="3:4" x14ac:dyDescent="0.3">
      <c r="C1223" s="1477"/>
      <c r="D1223" s="1477"/>
    </row>
    <row r="1224" spans="3:4" x14ac:dyDescent="0.3">
      <c r="C1224" s="1477"/>
      <c r="D1224" s="1477"/>
    </row>
    <row r="1225" spans="3:4" x14ac:dyDescent="0.3">
      <c r="C1225" s="1477"/>
      <c r="D1225" s="1477"/>
    </row>
    <row r="1226" spans="3:4" x14ac:dyDescent="0.3">
      <c r="C1226" s="1477"/>
      <c r="D1226" s="1477"/>
    </row>
    <row r="1227" spans="3:4" x14ac:dyDescent="0.3">
      <c r="C1227" s="1477"/>
      <c r="D1227" s="1477"/>
    </row>
    <row r="1228" spans="3:4" x14ac:dyDescent="0.3">
      <c r="C1228" s="1477"/>
      <c r="D1228" s="1477"/>
    </row>
    <row r="1229" spans="3:4" x14ac:dyDescent="0.3">
      <c r="C1229" s="1477"/>
      <c r="D1229" s="1477"/>
    </row>
    <row r="1230" spans="3:4" x14ac:dyDescent="0.3">
      <c r="C1230" s="1477"/>
      <c r="D1230" s="1477"/>
    </row>
    <row r="1231" spans="3:4" x14ac:dyDescent="0.3">
      <c r="C1231" s="1477"/>
      <c r="D1231" s="1477"/>
    </row>
    <row r="1232" spans="3:4" x14ac:dyDescent="0.3">
      <c r="C1232" s="1477"/>
      <c r="D1232" s="1477"/>
    </row>
    <row r="1233" spans="3:4" x14ac:dyDescent="0.3">
      <c r="C1233" s="1477"/>
      <c r="D1233" s="1477"/>
    </row>
    <row r="1234" spans="3:4" x14ac:dyDescent="0.3">
      <c r="C1234" s="1477"/>
      <c r="D1234" s="1477"/>
    </row>
    <row r="1235" spans="3:4" x14ac:dyDescent="0.3">
      <c r="C1235" s="1477"/>
      <c r="D1235" s="1477"/>
    </row>
    <row r="1236" spans="3:4" x14ac:dyDescent="0.3">
      <c r="C1236" s="1477"/>
      <c r="D1236" s="1477"/>
    </row>
    <row r="1237" spans="3:4" x14ac:dyDescent="0.3">
      <c r="C1237" s="1477"/>
      <c r="D1237" s="1477"/>
    </row>
    <row r="1238" spans="3:4" x14ac:dyDescent="0.3">
      <c r="C1238" s="1477"/>
      <c r="D1238" s="1477"/>
    </row>
    <row r="1239" spans="3:4" x14ac:dyDescent="0.3">
      <c r="C1239" s="1477"/>
      <c r="D1239" s="1477"/>
    </row>
    <row r="1240" spans="3:4" x14ac:dyDescent="0.3">
      <c r="C1240" s="1477"/>
      <c r="D1240" s="1477"/>
    </row>
    <row r="1241" spans="3:4" x14ac:dyDescent="0.3">
      <c r="C1241" s="1477"/>
      <c r="D1241" s="1477"/>
    </row>
    <row r="1242" spans="3:4" x14ac:dyDescent="0.3">
      <c r="C1242" s="1477"/>
      <c r="D1242" s="1477"/>
    </row>
    <row r="1243" spans="3:4" x14ac:dyDescent="0.3">
      <c r="C1243" s="1477"/>
      <c r="D1243" s="1477"/>
    </row>
    <row r="1244" spans="3:4" x14ac:dyDescent="0.3">
      <c r="C1244" s="1477"/>
      <c r="D1244" s="1477"/>
    </row>
    <row r="1245" spans="3:4" x14ac:dyDescent="0.3">
      <c r="C1245" s="1477"/>
      <c r="D1245" s="1477"/>
    </row>
    <row r="1246" spans="3:4" x14ac:dyDescent="0.3">
      <c r="C1246" s="1477"/>
      <c r="D1246" s="1477"/>
    </row>
    <row r="1247" spans="3:4" x14ac:dyDescent="0.3">
      <c r="C1247" s="1477"/>
      <c r="D1247" s="1477"/>
    </row>
    <row r="1248" spans="3:4" x14ac:dyDescent="0.3">
      <c r="C1248" s="1477"/>
      <c r="D1248" s="1477"/>
    </row>
    <row r="1249" spans="3:4" x14ac:dyDescent="0.3">
      <c r="C1249" s="1477"/>
      <c r="D1249" s="1477"/>
    </row>
    <row r="1250" spans="3:4" x14ac:dyDescent="0.3">
      <c r="C1250" s="1477"/>
      <c r="D1250" s="1477"/>
    </row>
    <row r="1251" spans="3:4" x14ac:dyDescent="0.3">
      <c r="C1251" s="1477"/>
      <c r="D1251" s="1477"/>
    </row>
    <row r="1252" spans="3:4" x14ac:dyDescent="0.3">
      <c r="C1252" s="1477"/>
      <c r="D1252" s="1477"/>
    </row>
    <row r="1253" spans="3:4" x14ac:dyDescent="0.3">
      <c r="C1253" s="1477"/>
      <c r="D1253" s="1477"/>
    </row>
    <row r="1254" spans="3:4" x14ac:dyDescent="0.3">
      <c r="C1254" s="1477"/>
      <c r="D1254" s="1477"/>
    </row>
    <row r="1255" spans="3:4" x14ac:dyDescent="0.3">
      <c r="C1255" s="1477"/>
      <c r="D1255" s="1477"/>
    </row>
    <row r="1256" spans="3:4" x14ac:dyDescent="0.3">
      <c r="C1256" s="1477"/>
      <c r="D1256" s="1477"/>
    </row>
    <row r="1257" spans="3:4" x14ac:dyDescent="0.3">
      <c r="C1257" s="1477"/>
      <c r="D1257" s="1477"/>
    </row>
    <row r="1258" spans="3:4" x14ac:dyDescent="0.3">
      <c r="C1258" s="1477"/>
      <c r="D1258" s="1477"/>
    </row>
    <row r="1259" spans="3:4" x14ac:dyDescent="0.3">
      <c r="C1259" s="1477"/>
      <c r="D1259" s="1477"/>
    </row>
    <row r="1260" spans="3:4" x14ac:dyDescent="0.3">
      <c r="C1260" s="1477"/>
      <c r="D1260" s="1477"/>
    </row>
    <row r="1261" spans="3:4" x14ac:dyDescent="0.3">
      <c r="C1261" s="1477"/>
      <c r="D1261" s="1477"/>
    </row>
    <row r="1262" spans="3:4" x14ac:dyDescent="0.3">
      <c r="C1262" s="1477"/>
      <c r="D1262" s="1477"/>
    </row>
    <row r="1263" spans="3:4" x14ac:dyDescent="0.3">
      <c r="C1263" s="1477"/>
      <c r="D1263" s="1477"/>
    </row>
    <row r="1264" spans="3:4" x14ac:dyDescent="0.3">
      <c r="C1264" s="1477"/>
      <c r="D1264" s="1477"/>
    </row>
    <row r="1265" spans="3:4" x14ac:dyDescent="0.3">
      <c r="C1265" s="1477"/>
      <c r="D1265" s="1477"/>
    </row>
    <row r="1266" spans="3:4" x14ac:dyDescent="0.3">
      <c r="C1266" s="1477"/>
      <c r="D1266" s="1477"/>
    </row>
    <row r="1267" spans="3:4" x14ac:dyDescent="0.3">
      <c r="C1267" s="1477"/>
      <c r="D1267" s="1477"/>
    </row>
    <row r="1268" spans="3:4" x14ac:dyDescent="0.3">
      <c r="C1268" s="1477"/>
      <c r="D1268" s="1477"/>
    </row>
    <row r="1269" spans="3:4" x14ac:dyDescent="0.3">
      <c r="C1269" s="1477"/>
      <c r="D1269" s="1477"/>
    </row>
    <row r="1270" spans="3:4" x14ac:dyDescent="0.3">
      <c r="C1270" s="1477"/>
      <c r="D1270" s="1477"/>
    </row>
    <row r="1271" spans="3:4" x14ac:dyDescent="0.3">
      <c r="C1271" s="1477"/>
      <c r="D1271" s="1477"/>
    </row>
    <row r="1272" spans="3:4" x14ac:dyDescent="0.3">
      <c r="C1272" s="1477"/>
      <c r="D1272" s="1477"/>
    </row>
    <row r="1273" spans="3:4" x14ac:dyDescent="0.3">
      <c r="C1273" s="1477"/>
      <c r="D1273" s="1477"/>
    </row>
    <row r="1274" spans="3:4" x14ac:dyDescent="0.3">
      <c r="C1274" s="1477"/>
      <c r="D1274" s="1477"/>
    </row>
    <row r="1275" spans="3:4" x14ac:dyDescent="0.3">
      <c r="C1275" s="1477"/>
      <c r="D1275" s="1477"/>
    </row>
    <row r="1276" spans="3:4" x14ac:dyDescent="0.3">
      <c r="C1276" s="1477"/>
      <c r="D1276" s="1477"/>
    </row>
    <row r="1277" spans="3:4" x14ac:dyDescent="0.3">
      <c r="C1277" s="1477"/>
      <c r="D1277" s="1477"/>
    </row>
    <row r="1278" spans="3:4" x14ac:dyDescent="0.3">
      <c r="C1278" s="1477"/>
      <c r="D1278" s="1477"/>
    </row>
    <row r="1279" spans="3:4" x14ac:dyDescent="0.3">
      <c r="C1279" s="1477"/>
      <c r="D1279" s="1477"/>
    </row>
    <row r="1280" spans="3:4" x14ac:dyDescent="0.3">
      <c r="C1280" s="1477"/>
      <c r="D1280" s="1477"/>
    </row>
    <row r="1281" spans="3:4" x14ac:dyDescent="0.3">
      <c r="C1281" s="1477"/>
      <c r="D1281" s="1477"/>
    </row>
    <row r="1282" spans="3:4" x14ac:dyDescent="0.3">
      <c r="C1282" s="1477"/>
      <c r="D1282" s="1477"/>
    </row>
    <row r="1283" spans="3:4" x14ac:dyDescent="0.3">
      <c r="C1283" s="1477"/>
      <c r="D1283" s="1477"/>
    </row>
    <row r="1284" spans="3:4" x14ac:dyDescent="0.3">
      <c r="C1284" s="1477"/>
      <c r="D1284" s="1477"/>
    </row>
    <row r="1285" spans="3:4" x14ac:dyDescent="0.3">
      <c r="C1285" s="1477"/>
      <c r="D1285" s="1477"/>
    </row>
    <row r="1286" spans="3:4" x14ac:dyDescent="0.3">
      <c r="C1286" s="1477"/>
      <c r="D1286" s="1477"/>
    </row>
    <row r="1287" spans="3:4" x14ac:dyDescent="0.3">
      <c r="C1287" s="1477"/>
      <c r="D1287" s="1477"/>
    </row>
    <row r="1288" spans="3:4" x14ac:dyDescent="0.3">
      <c r="C1288" s="1477"/>
      <c r="D1288" s="1477"/>
    </row>
    <row r="1289" spans="3:4" x14ac:dyDescent="0.3">
      <c r="C1289" s="1477"/>
      <c r="D1289" s="1477"/>
    </row>
    <row r="1290" spans="3:4" x14ac:dyDescent="0.3">
      <c r="C1290" s="1477"/>
      <c r="D1290" s="1477"/>
    </row>
    <row r="1291" spans="3:4" x14ac:dyDescent="0.3">
      <c r="C1291" s="1477"/>
      <c r="D1291" s="1477"/>
    </row>
    <row r="1292" spans="3:4" x14ac:dyDescent="0.3">
      <c r="C1292" s="1477"/>
      <c r="D1292" s="1477"/>
    </row>
    <row r="1293" spans="3:4" x14ac:dyDescent="0.3">
      <c r="C1293" s="1477"/>
      <c r="D1293" s="1477"/>
    </row>
    <row r="1294" spans="3:4" x14ac:dyDescent="0.3">
      <c r="C1294" s="1477"/>
      <c r="D1294" s="1477"/>
    </row>
    <row r="1295" spans="3:4" x14ac:dyDescent="0.3">
      <c r="C1295" s="1477"/>
      <c r="D1295" s="1477"/>
    </row>
    <row r="1296" spans="3:4" x14ac:dyDescent="0.3">
      <c r="C1296" s="1477"/>
      <c r="D1296" s="1477"/>
    </row>
    <row r="1297" spans="3:4" x14ac:dyDescent="0.3">
      <c r="C1297" s="1477"/>
      <c r="D1297" s="1477"/>
    </row>
    <row r="1298" spans="3:4" x14ac:dyDescent="0.3">
      <c r="C1298" s="1477"/>
      <c r="D1298" s="1477"/>
    </row>
    <row r="1299" spans="3:4" x14ac:dyDescent="0.3">
      <c r="C1299" s="1477"/>
      <c r="D1299" s="1477"/>
    </row>
    <row r="1300" spans="3:4" x14ac:dyDescent="0.3">
      <c r="C1300" s="1477"/>
      <c r="D1300" s="1477"/>
    </row>
    <row r="1301" spans="3:4" x14ac:dyDescent="0.3">
      <c r="C1301" s="1477"/>
      <c r="D1301" s="1477"/>
    </row>
    <row r="1302" spans="3:4" x14ac:dyDescent="0.3">
      <c r="C1302" s="1477"/>
      <c r="D1302" s="1477"/>
    </row>
    <row r="1303" spans="3:4" x14ac:dyDescent="0.3">
      <c r="C1303" s="1477"/>
      <c r="D1303" s="1477"/>
    </row>
    <row r="1304" spans="3:4" x14ac:dyDescent="0.3">
      <c r="C1304" s="1477"/>
      <c r="D1304" s="1477"/>
    </row>
    <row r="1305" spans="3:4" x14ac:dyDescent="0.3">
      <c r="C1305" s="1477"/>
      <c r="D1305" s="1477"/>
    </row>
    <row r="1306" spans="3:4" x14ac:dyDescent="0.3">
      <c r="C1306" s="1477"/>
      <c r="D1306" s="1477"/>
    </row>
    <row r="1307" spans="3:4" x14ac:dyDescent="0.3">
      <c r="C1307" s="1477"/>
      <c r="D1307" s="1477"/>
    </row>
    <row r="1308" spans="3:4" x14ac:dyDescent="0.3">
      <c r="C1308" s="1477"/>
      <c r="D1308" s="1477"/>
    </row>
    <row r="1309" spans="3:4" x14ac:dyDescent="0.3">
      <c r="C1309" s="1477"/>
      <c r="D1309" s="1477"/>
    </row>
    <row r="1310" spans="3:4" x14ac:dyDescent="0.3">
      <c r="C1310" s="1477"/>
      <c r="D1310" s="1477"/>
    </row>
    <row r="1311" spans="3:4" x14ac:dyDescent="0.3">
      <c r="C1311" s="1477"/>
      <c r="D1311" s="1477"/>
    </row>
    <row r="1312" spans="3:4" x14ac:dyDescent="0.3">
      <c r="C1312" s="1477"/>
      <c r="D1312" s="1477"/>
    </row>
    <row r="1313" spans="3:4" x14ac:dyDescent="0.3">
      <c r="C1313" s="1477"/>
      <c r="D1313" s="1477"/>
    </row>
    <row r="1314" spans="3:4" x14ac:dyDescent="0.3">
      <c r="C1314" s="1477"/>
      <c r="D1314" s="1477"/>
    </row>
    <row r="1315" spans="3:4" x14ac:dyDescent="0.3">
      <c r="C1315" s="1477"/>
      <c r="D1315" s="1477"/>
    </row>
    <row r="1316" spans="3:4" x14ac:dyDescent="0.3">
      <c r="C1316" s="1477"/>
      <c r="D1316" s="1477"/>
    </row>
    <row r="1317" spans="3:4" x14ac:dyDescent="0.3">
      <c r="C1317" s="1477"/>
      <c r="D1317" s="1477"/>
    </row>
    <row r="1318" spans="3:4" x14ac:dyDescent="0.3">
      <c r="C1318" s="1477"/>
      <c r="D1318" s="1477"/>
    </row>
    <row r="1319" spans="3:4" x14ac:dyDescent="0.3">
      <c r="C1319" s="1477"/>
      <c r="D1319" s="1477"/>
    </row>
    <row r="1320" spans="3:4" x14ac:dyDescent="0.3">
      <c r="C1320" s="1477"/>
      <c r="D1320" s="1477"/>
    </row>
    <row r="1321" spans="3:4" x14ac:dyDescent="0.3">
      <c r="C1321" s="1477"/>
      <c r="D1321" s="1477"/>
    </row>
    <row r="1322" spans="3:4" x14ac:dyDescent="0.3">
      <c r="C1322" s="1477"/>
      <c r="D1322" s="1477"/>
    </row>
    <row r="1323" spans="3:4" x14ac:dyDescent="0.3">
      <c r="C1323" s="1477"/>
      <c r="D1323" s="1477"/>
    </row>
    <row r="1324" spans="3:4" x14ac:dyDescent="0.3">
      <c r="C1324" s="1477"/>
      <c r="D1324" s="1477"/>
    </row>
    <row r="1325" spans="3:4" x14ac:dyDescent="0.3">
      <c r="C1325" s="1477"/>
      <c r="D1325" s="1477"/>
    </row>
    <row r="1326" spans="3:4" x14ac:dyDescent="0.3">
      <c r="C1326" s="1477"/>
      <c r="D1326" s="1477"/>
    </row>
    <row r="1327" spans="3:4" x14ac:dyDescent="0.3">
      <c r="C1327" s="1477"/>
      <c r="D1327" s="1477"/>
    </row>
    <row r="1328" spans="3:4" x14ac:dyDescent="0.3">
      <c r="C1328" s="1477"/>
      <c r="D1328" s="1477"/>
    </row>
    <row r="1329" spans="3:4" x14ac:dyDescent="0.3">
      <c r="C1329" s="1477"/>
      <c r="D1329" s="1477"/>
    </row>
    <row r="1330" spans="3:4" x14ac:dyDescent="0.3">
      <c r="C1330" s="1477"/>
      <c r="D1330" s="1477"/>
    </row>
    <row r="1331" spans="3:4" x14ac:dyDescent="0.3">
      <c r="C1331" s="1477"/>
      <c r="D1331" s="1477"/>
    </row>
    <row r="1332" spans="3:4" x14ac:dyDescent="0.3">
      <c r="C1332" s="1477"/>
      <c r="D1332" s="1477"/>
    </row>
    <row r="1333" spans="3:4" x14ac:dyDescent="0.3">
      <c r="C1333" s="1477"/>
      <c r="D1333" s="1477"/>
    </row>
    <row r="1334" spans="3:4" x14ac:dyDescent="0.3">
      <c r="C1334" s="1477"/>
      <c r="D1334" s="1477"/>
    </row>
    <row r="1335" spans="3:4" x14ac:dyDescent="0.3">
      <c r="C1335" s="1477"/>
      <c r="D1335" s="1477"/>
    </row>
    <row r="1336" spans="3:4" x14ac:dyDescent="0.3">
      <c r="C1336" s="1477"/>
      <c r="D1336" s="1477"/>
    </row>
    <row r="1337" spans="3:4" x14ac:dyDescent="0.3">
      <c r="C1337" s="1477"/>
      <c r="D1337" s="1477"/>
    </row>
    <row r="1338" spans="3:4" x14ac:dyDescent="0.3">
      <c r="C1338" s="1477"/>
      <c r="D1338" s="1477"/>
    </row>
    <row r="1339" spans="3:4" x14ac:dyDescent="0.3">
      <c r="C1339" s="1477"/>
      <c r="D1339" s="1477"/>
    </row>
    <row r="1340" spans="3:4" x14ac:dyDescent="0.3">
      <c r="C1340" s="1477"/>
      <c r="D1340" s="1477"/>
    </row>
    <row r="1341" spans="3:4" x14ac:dyDescent="0.3">
      <c r="C1341" s="1477"/>
      <c r="D1341" s="1477"/>
    </row>
    <row r="1342" spans="3:4" x14ac:dyDescent="0.3">
      <c r="C1342" s="1477"/>
      <c r="D1342" s="1477"/>
    </row>
    <row r="1343" spans="3:4" x14ac:dyDescent="0.3">
      <c r="C1343" s="1477"/>
      <c r="D1343" s="1477"/>
    </row>
    <row r="1344" spans="3:4" x14ac:dyDescent="0.3">
      <c r="C1344" s="1477"/>
      <c r="D1344" s="1477"/>
    </row>
    <row r="1345" spans="3:4" x14ac:dyDescent="0.3">
      <c r="C1345" s="1477"/>
      <c r="D1345" s="1477"/>
    </row>
    <row r="1346" spans="3:4" x14ac:dyDescent="0.3">
      <c r="C1346" s="1477"/>
      <c r="D1346" s="1477"/>
    </row>
    <row r="1347" spans="3:4" x14ac:dyDescent="0.3">
      <c r="C1347" s="1477"/>
      <c r="D1347" s="1477"/>
    </row>
    <row r="1348" spans="3:4" x14ac:dyDescent="0.3">
      <c r="C1348" s="1477"/>
      <c r="D1348" s="1477"/>
    </row>
    <row r="1349" spans="3:4" x14ac:dyDescent="0.3">
      <c r="C1349" s="1477"/>
      <c r="D1349" s="1477"/>
    </row>
    <row r="1350" spans="3:4" x14ac:dyDescent="0.3">
      <c r="C1350" s="1477"/>
      <c r="D1350" s="1477"/>
    </row>
    <row r="1351" spans="3:4" x14ac:dyDescent="0.3">
      <c r="C1351" s="1477"/>
      <c r="D1351" s="1477"/>
    </row>
    <row r="1352" spans="3:4" x14ac:dyDescent="0.3">
      <c r="C1352" s="1477"/>
      <c r="D1352" s="1477"/>
    </row>
    <row r="1353" spans="3:4" x14ac:dyDescent="0.3">
      <c r="C1353" s="1477"/>
      <c r="D1353" s="1477"/>
    </row>
    <row r="1354" spans="3:4" x14ac:dyDescent="0.3">
      <c r="C1354" s="1477"/>
      <c r="D1354" s="1477"/>
    </row>
    <row r="1355" spans="3:4" x14ac:dyDescent="0.3">
      <c r="C1355" s="1477"/>
      <c r="D1355" s="1477"/>
    </row>
    <row r="1356" spans="3:4" x14ac:dyDescent="0.3">
      <c r="C1356" s="1477"/>
      <c r="D1356" s="1477"/>
    </row>
    <row r="1357" spans="3:4" x14ac:dyDescent="0.3">
      <c r="C1357" s="1477"/>
      <c r="D1357" s="1477"/>
    </row>
    <row r="1358" spans="3:4" x14ac:dyDescent="0.3">
      <c r="C1358" s="1477"/>
      <c r="D1358" s="1477"/>
    </row>
    <row r="1359" spans="3:4" x14ac:dyDescent="0.3">
      <c r="C1359" s="1477"/>
      <c r="D1359" s="1477"/>
    </row>
    <row r="1360" spans="3:4" x14ac:dyDescent="0.3">
      <c r="C1360" s="1477"/>
      <c r="D1360" s="1477"/>
    </row>
    <row r="1361" spans="3:4" x14ac:dyDescent="0.3">
      <c r="C1361" s="1477"/>
      <c r="D1361" s="1477"/>
    </row>
    <row r="1362" spans="3:4" x14ac:dyDescent="0.3">
      <c r="C1362" s="1477"/>
      <c r="D1362" s="1477"/>
    </row>
    <row r="1363" spans="3:4" x14ac:dyDescent="0.3">
      <c r="C1363" s="1477"/>
      <c r="D1363" s="1477"/>
    </row>
    <row r="1364" spans="3:4" x14ac:dyDescent="0.3">
      <c r="C1364" s="1477"/>
      <c r="D1364" s="1477"/>
    </row>
    <row r="1365" spans="3:4" x14ac:dyDescent="0.3">
      <c r="C1365" s="1477"/>
      <c r="D1365" s="1477"/>
    </row>
    <row r="1366" spans="3:4" x14ac:dyDescent="0.3">
      <c r="C1366" s="1477"/>
      <c r="D1366" s="1477"/>
    </row>
    <row r="1367" spans="3:4" x14ac:dyDescent="0.3">
      <c r="C1367" s="1477"/>
      <c r="D1367" s="1477"/>
    </row>
    <row r="1368" spans="3:4" x14ac:dyDescent="0.3">
      <c r="C1368" s="1477"/>
      <c r="D1368" s="1477"/>
    </row>
    <row r="1369" spans="3:4" x14ac:dyDescent="0.3">
      <c r="C1369" s="1477"/>
      <c r="D1369" s="1477"/>
    </row>
    <row r="1370" spans="3:4" x14ac:dyDescent="0.3">
      <c r="C1370" s="1477"/>
      <c r="D1370" s="1477"/>
    </row>
    <row r="1371" spans="3:4" x14ac:dyDescent="0.3">
      <c r="C1371" s="1477"/>
      <c r="D1371" s="1477"/>
    </row>
    <row r="1372" spans="3:4" x14ac:dyDescent="0.3">
      <c r="C1372" s="1477"/>
      <c r="D1372" s="1477"/>
    </row>
    <row r="1373" spans="3:4" x14ac:dyDescent="0.3">
      <c r="C1373" s="1477"/>
      <c r="D1373" s="1477"/>
    </row>
    <row r="1374" spans="3:4" x14ac:dyDescent="0.3">
      <c r="C1374" s="1477"/>
      <c r="D1374" s="1477"/>
    </row>
    <row r="1375" spans="3:4" x14ac:dyDescent="0.3">
      <c r="C1375" s="1477"/>
      <c r="D1375" s="1477"/>
    </row>
    <row r="1376" spans="3:4" x14ac:dyDescent="0.3">
      <c r="C1376" s="1477"/>
      <c r="D1376" s="1477"/>
    </row>
    <row r="1377" spans="3:4" x14ac:dyDescent="0.3">
      <c r="C1377" s="1477"/>
      <c r="D1377" s="1477"/>
    </row>
    <row r="1378" spans="3:4" x14ac:dyDescent="0.3">
      <c r="C1378" s="1477"/>
      <c r="D1378" s="1477"/>
    </row>
    <row r="1379" spans="3:4" x14ac:dyDescent="0.3">
      <c r="C1379" s="1477"/>
      <c r="D1379" s="1477"/>
    </row>
    <row r="1380" spans="3:4" x14ac:dyDescent="0.3">
      <c r="C1380" s="1477"/>
      <c r="D1380" s="1477"/>
    </row>
    <row r="1381" spans="3:4" x14ac:dyDescent="0.3">
      <c r="C1381" s="1477"/>
      <c r="D1381" s="1477"/>
    </row>
    <row r="1382" spans="3:4" x14ac:dyDescent="0.3">
      <c r="C1382" s="1477"/>
      <c r="D1382" s="1477"/>
    </row>
    <row r="1383" spans="3:4" x14ac:dyDescent="0.3">
      <c r="C1383" s="1477"/>
      <c r="D1383" s="1477"/>
    </row>
    <row r="1384" spans="3:4" x14ac:dyDescent="0.3">
      <c r="C1384" s="1477"/>
      <c r="D1384" s="1477"/>
    </row>
    <row r="1385" spans="3:4" x14ac:dyDescent="0.3">
      <c r="C1385" s="1477"/>
      <c r="D1385" s="1477"/>
    </row>
    <row r="1386" spans="3:4" x14ac:dyDescent="0.3">
      <c r="C1386" s="1477"/>
      <c r="D1386" s="1477"/>
    </row>
    <row r="1387" spans="3:4" x14ac:dyDescent="0.3">
      <c r="C1387" s="1477"/>
      <c r="D1387" s="1477"/>
    </row>
    <row r="1388" spans="3:4" x14ac:dyDescent="0.3">
      <c r="C1388" s="1477"/>
      <c r="D1388" s="1477"/>
    </row>
    <row r="1389" spans="3:4" x14ac:dyDescent="0.3">
      <c r="C1389" s="1477"/>
      <c r="D1389" s="1477"/>
    </row>
    <row r="1390" spans="3:4" x14ac:dyDescent="0.3">
      <c r="C1390" s="1477"/>
      <c r="D1390" s="1477"/>
    </row>
    <row r="1391" spans="3:4" x14ac:dyDescent="0.3">
      <c r="C1391" s="1477"/>
      <c r="D1391" s="1477"/>
    </row>
    <row r="1392" spans="3:4" x14ac:dyDescent="0.3">
      <c r="C1392" s="1477"/>
      <c r="D1392" s="1477"/>
    </row>
    <row r="1393" spans="3:4" x14ac:dyDescent="0.3">
      <c r="C1393" s="1477"/>
      <c r="D1393" s="1477"/>
    </row>
    <row r="1394" spans="3:4" x14ac:dyDescent="0.3">
      <c r="C1394" s="1477"/>
      <c r="D1394" s="1477"/>
    </row>
    <row r="1395" spans="3:4" x14ac:dyDescent="0.3">
      <c r="C1395" s="1477"/>
      <c r="D1395" s="1477"/>
    </row>
    <row r="1396" spans="3:4" x14ac:dyDescent="0.3">
      <c r="C1396" s="1477"/>
      <c r="D1396" s="1477"/>
    </row>
    <row r="1397" spans="3:4" x14ac:dyDescent="0.3">
      <c r="C1397" s="1477"/>
      <c r="D1397" s="1477"/>
    </row>
    <row r="1398" spans="3:4" x14ac:dyDescent="0.3">
      <c r="C1398" s="1477"/>
      <c r="D1398" s="1477"/>
    </row>
    <row r="1399" spans="3:4" x14ac:dyDescent="0.3">
      <c r="C1399" s="1477"/>
      <c r="D1399" s="1477"/>
    </row>
    <row r="1400" spans="3:4" x14ac:dyDescent="0.3">
      <c r="C1400" s="1477"/>
      <c r="D1400" s="1477"/>
    </row>
    <row r="1401" spans="3:4" x14ac:dyDescent="0.3">
      <c r="C1401" s="1477"/>
      <c r="D1401" s="1477"/>
    </row>
    <row r="1402" spans="3:4" x14ac:dyDescent="0.3">
      <c r="C1402" s="1477"/>
      <c r="D1402" s="1477"/>
    </row>
    <row r="1403" spans="3:4" x14ac:dyDescent="0.3">
      <c r="C1403" s="1477"/>
      <c r="D1403" s="1477"/>
    </row>
    <row r="1404" spans="3:4" x14ac:dyDescent="0.3">
      <c r="C1404" s="1477"/>
      <c r="D1404" s="1477"/>
    </row>
    <row r="1405" spans="3:4" x14ac:dyDescent="0.3">
      <c r="C1405" s="1477"/>
      <c r="D1405" s="1477"/>
    </row>
    <row r="1406" spans="3:4" x14ac:dyDescent="0.3">
      <c r="C1406" s="1477"/>
      <c r="D1406" s="1477"/>
    </row>
    <row r="1407" spans="3:4" x14ac:dyDescent="0.3">
      <c r="C1407" s="1477"/>
      <c r="D1407" s="1477"/>
    </row>
    <row r="1408" spans="3:4" x14ac:dyDescent="0.3">
      <c r="C1408" s="1477"/>
      <c r="D1408" s="1477"/>
    </row>
    <row r="1409" spans="3:4" x14ac:dyDescent="0.3">
      <c r="C1409" s="1477"/>
      <c r="D1409" s="1477"/>
    </row>
    <row r="1410" spans="3:4" x14ac:dyDescent="0.3">
      <c r="C1410" s="1477"/>
      <c r="D1410" s="1477"/>
    </row>
    <row r="1411" spans="3:4" x14ac:dyDescent="0.3">
      <c r="C1411" s="1477"/>
      <c r="D1411" s="1477"/>
    </row>
    <row r="1412" spans="3:4" x14ac:dyDescent="0.3">
      <c r="C1412" s="1477"/>
      <c r="D1412" s="1477"/>
    </row>
    <row r="1413" spans="3:4" x14ac:dyDescent="0.3">
      <c r="C1413" s="1477"/>
      <c r="D1413" s="1477"/>
    </row>
    <row r="1414" spans="3:4" x14ac:dyDescent="0.3">
      <c r="C1414" s="1477"/>
      <c r="D1414" s="1477"/>
    </row>
    <row r="1415" spans="3:4" x14ac:dyDescent="0.3">
      <c r="C1415" s="1477"/>
      <c r="D1415" s="1477"/>
    </row>
    <row r="1416" spans="3:4" x14ac:dyDescent="0.3">
      <c r="C1416" s="1477"/>
      <c r="D1416" s="1477"/>
    </row>
    <row r="1417" spans="3:4" x14ac:dyDescent="0.3">
      <c r="C1417" s="1477"/>
      <c r="D1417" s="1477"/>
    </row>
    <row r="1418" spans="3:4" x14ac:dyDescent="0.3">
      <c r="C1418" s="1477"/>
      <c r="D1418" s="1477"/>
    </row>
    <row r="1419" spans="3:4" x14ac:dyDescent="0.3">
      <c r="C1419" s="1477"/>
      <c r="D1419" s="1477"/>
    </row>
    <row r="1420" spans="3:4" x14ac:dyDescent="0.3">
      <c r="C1420" s="1477"/>
      <c r="D1420" s="1477"/>
    </row>
    <row r="1421" spans="3:4" x14ac:dyDescent="0.3">
      <c r="C1421" s="1477"/>
      <c r="D1421" s="1477"/>
    </row>
    <row r="1422" spans="3:4" x14ac:dyDescent="0.3">
      <c r="C1422" s="1477"/>
      <c r="D1422" s="1477"/>
    </row>
    <row r="1423" spans="3:4" x14ac:dyDescent="0.3">
      <c r="C1423" s="1477"/>
      <c r="D1423" s="1477"/>
    </row>
    <row r="1424" spans="3:4" x14ac:dyDescent="0.3">
      <c r="C1424" s="1477"/>
      <c r="D1424" s="1477"/>
    </row>
    <row r="1425" spans="3:4" x14ac:dyDescent="0.3">
      <c r="C1425" s="1477"/>
      <c r="D1425" s="1477"/>
    </row>
    <row r="1426" spans="3:4" x14ac:dyDescent="0.3">
      <c r="C1426" s="1477"/>
      <c r="D1426" s="1477"/>
    </row>
    <row r="1427" spans="3:4" x14ac:dyDescent="0.3">
      <c r="C1427" s="1477"/>
      <c r="D1427" s="1477"/>
    </row>
    <row r="1428" spans="3:4" x14ac:dyDescent="0.3">
      <c r="C1428" s="1477"/>
      <c r="D1428" s="1477"/>
    </row>
    <row r="1429" spans="3:4" x14ac:dyDescent="0.3">
      <c r="C1429" s="1477"/>
      <c r="D1429" s="1477"/>
    </row>
    <row r="1430" spans="3:4" x14ac:dyDescent="0.3">
      <c r="C1430" s="1477"/>
      <c r="D1430" s="1477"/>
    </row>
    <row r="1431" spans="3:4" x14ac:dyDescent="0.3">
      <c r="C1431" s="1477"/>
      <c r="D1431" s="1477"/>
    </row>
    <row r="1432" spans="3:4" x14ac:dyDescent="0.3">
      <c r="C1432" s="1477"/>
      <c r="D1432" s="1477"/>
    </row>
    <row r="1433" spans="3:4" x14ac:dyDescent="0.3">
      <c r="C1433" s="1477"/>
      <c r="D1433" s="1477"/>
    </row>
    <row r="1434" spans="3:4" x14ac:dyDescent="0.3">
      <c r="C1434" s="1477"/>
      <c r="D1434" s="1477"/>
    </row>
    <row r="1435" spans="3:4" x14ac:dyDescent="0.3">
      <c r="C1435" s="1477"/>
      <c r="D1435" s="1477"/>
    </row>
    <row r="1436" spans="3:4" x14ac:dyDescent="0.3">
      <c r="C1436" s="1477"/>
      <c r="D1436" s="1477"/>
    </row>
    <row r="1437" spans="3:4" x14ac:dyDescent="0.3">
      <c r="C1437" s="1477"/>
      <c r="D1437" s="1477"/>
    </row>
    <row r="1438" spans="3:4" x14ac:dyDescent="0.3">
      <c r="C1438" s="1477"/>
      <c r="D1438" s="1477"/>
    </row>
    <row r="1439" spans="3:4" x14ac:dyDescent="0.3">
      <c r="C1439" s="1477"/>
      <c r="D1439" s="1477"/>
    </row>
    <row r="1440" spans="3:4" x14ac:dyDescent="0.3">
      <c r="C1440" s="1477"/>
      <c r="D1440" s="1477"/>
    </row>
    <row r="1441" spans="3:4" x14ac:dyDescent="0.3">
      <c r="C1441" s="1477"/>
      <c r="D1441" s="1477"/>
    </row>
    <row r="1442" spans="3:4" x14ac:dyDescent="0.3">
      <c r="C1442" s="1477"/>
      <c r="D1442" s="1477"/>
    </row>
    <row r="1443" spans="3:4" x14ac:dyDescent="0.3">
      <c r="C1443" s="1477"/>
      <c r="D1443" s="1477"/>
    </row>
    <row r="1444" spans="3:4" x14ac:dyDescent="0.3">
      <c r="C1444" s="1477"/>
      <c r="D1444" s="1477"/>
    </row>
    <row r="1445" spans="3:4" x14ac:dyDescent="0.3">
      <c r="C1445" s="1477"/>
      <c r="D1445" s="1477"/>
    </row>
    <row r="1446" spans="3:4" x14ac:dyDescent="0.3">
      <c r="C1446" s="1477"/>
      <c r="D1446" s="1477"/>
    </row>
    <row r="1447" spans="3:4" x14ac:dyDescent="0.3">
      <c r="C1447" s="1477"/>
      <c r="D1447" s="1477"/>
    </row>
    <row r="1448" spans="3:4" x14ac:dyDescent="0.3">
      <c r="C1448" s="1477"/>
      <c r="D1448" s="1477"/>
    </row>
    <row r="1449" spans="3:4" x14ac:dyDescent="0.3">
      <c r="C1449" s="1477"/>
      <c r="D1449" s="1477"/>
    </row>
    <row r="1450" spans="3:4" x14ac:dyDescent="0.3">
      <c r="C1450" s="1477"/>
      <c r="D1450" s="1477"/>
    </row>
    <row r="1451" spans="3:4" x14ac:dyDescent="0.3">
      <c r="C1451" s="1477"/>
      <c r="D1451" s="1477"/>
    </row>
    <row r="1452" spans="3:4" x14ac:dyDescent="0.3">
      <c r="C1452" s="1477"/>
      <c r="D1452" s="1477"/>
    </row>
    <row r="1453" spans="3:4" x14ac:dyDescent="0.3">
      <c r="C1453" s="1477"/>
      <c r="D1453" s="1477"/>
    </row>
    <row r="1454" spans="3:4" x14ac:dyDescent="0.3">
      <c r="C1454" s="1477"/>
      <c r="D1454" s="1477"/>
    </row>
    <row r="1455" spans="3:4" x14ac:dyDescent="0.3">
      <c r="C1455" s="1477"/>
      <c r="D1455" s="1477"/>
    </row>
    <row r="1456" spans="3:4" x14ac:dyDescent="0.3">
      <c r="C1456" s="1477"/>
      <c r="D1456" s="1477"/>
    </row>
    <row r="1457" spans="3:4" x14ac:dyDescent="0.3">
      <c r="C1457" s="1477"/>
      <c r="D1457" s="1477"/>
    </row>
    <row r="1458" spans="3:4" x14ac:dyDescent="0.3">
      <c r="C1458" s="1477"/>
      <c r="D1458" s="1477"/>
    </row>
    <row r="1459" spans="3:4" x14ac:dyDescent="0.3">
      <c r="C1459" s="1477"/>
      <c r="D1459" s="1477"/>
    </row>
    <row r="1460" spans="3:4" x14ac:dyDescent="0.3">
      <c r="C1460" s="1477"/>
      <c r="D1460" s="1477"/>
    </row>
    <row r="1461" spans="3:4" x14ac:dyDescent="0.3">
      <c r="C1461" s="1477"/>
      <c r="D1461" s="1477"/>
    </row>
    <row r="1462" spans="3:4" x14ac:dyDescent="0.3">
      <c r="C1462" s="1477"/>
      <c r="D1462" s="1477"/>
    </row>
    <row r="1463" spans="3:4" x14ac:dyDescent="0.3">
      <c r="C1463" s="1477"/>
      <c r="D1463" s="1477"/>
    </row>
    <row r="1464" spans="3:4" x14ac:dyDescent="0.3">
      <c r="C1464" s="1477"/>
      <c r="D1464" s="1477"/>
    </row>
    <row r="1465" spans="3:4" x14ac:dyDescent="0.3">
      <c r="C1465" s="1477"/>
      <c r="D1465" s="1477"/>
    </row>
    <row r="1466" spans="3:4" x14ac:dyDescent="0.3">
      <c r="C1466" s="1477"/>
      <c r="D1466" s="1477"/>
    </row>
    <row r="1467" spans="3:4" x14ac:dyDescent="0.3">
      <c r="C1467" s="1477"/>
      <c r="D1467" s="1477"/>
    </row>
  </sheetData>
  <sheetProtection password="DBAD" sheet="1" objects="1" scenarios="1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 enableFormatConditionsCalculation="0">
    <tabColor indexed="11"/>
    <pageSetUpPr fitToPage="1"/>
  </sheetPr>
  <dimension ref="A1:O101"/>
  <sheetViews>
    <sheetView view="pageBreakPreview" zoomScaleNormal="100" zoomScaleSheetLayoutView="100" workbookViewId="0">
      <selection activeCell="D69" sqref="D69"/>
    </sheetView>
  </sheetViews>
  <sheetFormatPr defaultColWidth="9.109375" defaultRowHeight="12" customHeight="1" x14ac:dyDescent="0.3"/>
  <cols>
    <col min="1" max="1" width="8.6640625" style="127" customWidth="1"/>
    <col min="2" max="2" width="2.6640625" style="127" customWidth="1"/>
    <col min="3" max="3" width="3.6640625" style="127" customWidth="1"/>
    <col min="4" max="4" width="56.33203125" style="127" customWidth="1"/>
    <col min="5" max="5" width="1.6640625" style="127" customWidth="1"/>
    <col min="6" max="6" width="21.5546875" style="142" customWidth="1"/>
    <col min="7" max="7" width="1.6640625" style="142" customWidth="1"/>
    <col min="8" max="8" width="21.5546875" style="142" customWidth="1"/>
    <col min="9" max="9" width="1.6640625" style="143" customWidth="1"/>
    <col min="10" max="10" width="15.44140625" style="143" customWidth="1"/>
    <col min="11" max="16384" width="9.109375" style="127"/>
  </cols>
  <sheetData>
    <row r="1" spans="1:10" s="45" customFormat="1" ht="18" customHeight="1" x14ac:dyDescent="0.35">
      <c r="A1" s="41" t="str">
        <f>Enrollment!A1</f>
        <v>SAMPLE ELEMENTARY</v>
      </c>
      <c r="B1" s="42"/>
      <c r="C1" s="43"/>
      <c r="D1" s="44"/>
      <c r="E1" s="44"/>
      <c r="F1" s="43"/>
      <c r="G1" s="43"/>
      <c r="H1" s="43"/>
      <c r="I1" s="43"/>
      <c r="J1" s="43"/>
    </row>
    <row r="2" spans="1:10" s="45" customFormat="1" ht="18" customHeight="1" x14ac:dyDescent="0.35">
      <c r="A2" s="46"/>
      <c r="B2" s="47"/>
      <c r="C2" s="48"/>
      <c r="E2" s="49" t="s">
        <v>1240</v>
      </c>
      <c r="F2" s="1034" t="s">
        <v>1291</v>
      </c>
      <c r="G2" s="48"/>
      <c r="H2" s="48"/>
      <c r="I2" s="48"/>
      <c r="J2" s="48"/>
    </row>
    <row r="3" spans="1:10" s="54" customFormat="1" ht="18" hidden="1" customHeight="1" x14ac:dyDescent="0.35">
      <c r="A3" s="50" t="str">
        <f>Enrollment!A3</f>
        <v>ANY ZONE</v>
      </c>
      <c r="B3" s="51"/>
      <c r="C3" s="52"/>
      <c r="D3" s="53"/>
      <c r="E3" s="53"/>
      <c r="F3" s="52"/>
      <c r="G3" s="52"/>
      <c r="H3" s="52"/>
      <c r="I3" s="52"/>
      <c r="J3" s="52"/>
    </row>
    <row r="4" spans="1:10" s="45" customFormat="1" ht="18" customHeight="1" x14ac:dyDescent="0.35">
      <c r="A4" s="41" t="str">
        <f>Enrollment!A4</f>
        <v>FISCAL YEAR 2012-2013</v>
      </c>
      <c r="B4" s="42"/>
      <c r="C4" s="43"/>
      <c r="D4" s="44"/>
      <c r="E4" s="44"/>
      <c r="F4" s="43"/>
      <c r="G4" s="43"/>
      <c r="H4" s="43"/>
      <c r="I4" s="43"/>
      <c r="J4" s="43"/>
    </row>
    <row r="5" spans="1:10" s="45" customFormat="1" ht="9" customHeight="1" x14ac:dyDescent="0.3">
      <c r="A5" s="47"/>
      <c r="B5" s="55"/>
      <c r="C5" s="48"/>
      <c r="D5" s="47"/>
      <c r="E5" s="47"/>
      <c r="F5" s="48"/>
      <c r="G5" s="48"/>
      <c r="H5" s="48"/>
      <c r="I5" s="48"/>
      <c r="J5" s="48"/>
    </row>
    <row r="6" spans="1:10" s="45" customFormat="1" ht="15.75" customHeight="1" x14ac:dyDescent="0.3">
      <c r="A6" s="56" t="s">
        <v>236</v>
      </c>
      <c r="B6" s="57"/>
      <c r="C6" s="58"/>
      <c r="D6" s="58"/>
      <c r="E6" s="58"/>
      <c r="F6" s="58"/>
      <c r="G6" s="58"/>
      <c r="H6" s="58"/>
      <c r="I6" s="58"/>
      <c r="J6" s="59"/>
    </row>
    <row r="7" spans="1:10" s="45" customFormat="1" ht="12" customHeight="1" x14ac:dyDescent="0.3">
      <c r="A7" s="60" t="s">
        <v>124</v>
      </c>
      <c r="B7" s="61"/>
      <c r="C7" s="62"/>
      <c r="D7" s="62"/>
      <c r="E7" s="62"/>
      <c r="F7" s="62"/>
      <c r="G7" s="62"/>
      <c r="H7" s="62"/>
      <c r="I7" s="62"/>
      <c r="J7" s="63"/>
    </row>
    <row r="8" spans="1:10" s="45" customFormat="1" ht="12" customHeight="1" x14ac:dyDescent="0.3">
      <c r="A8" s="60" t="s">
        <v>1911</v>
      </c>
      <c r="B8" s="61"/>
      <c r="C8" s="64"/>
      <c r="D8" s="64"/>
      <c r="E8" s="64"/>
      <c r="F8" s="64"/>
      <c r="G8" s="64"/>
      <c r="H8" s="64"/>
      <c r="I8" s="64"/>
      <c r="J8" s="65"/>
    </row>
    <row r="9" spans="1:10" s="2" customFormat="1" ht="13.8" x14ac:dyDescent="0.3">
      <c r="A9" s="66"/>
      <c r="B9" s="67"/>
      <c r="C9" s="67"/>
      <c r="D9" s="68"/>
      <c r="E9" s="68"/>
      <c r="F9" s="68"/>
      <c r="G9" s="68"/>
      <c r="H9" s="68"/>
      <c r="I9" s="68"/>
      <c r="J9" s="69"/>
    </row>
    <row r="10" spans="1:10" s="2" customFormat="1" ht="9" customHeight="1" x14ac:dyDescent="0.3">
      <c r="A10" s="70"/>
      <c r="B10" s="70"/>
      <c r="C10" s="70"/>
      <c r="D10" s="70"/>
      <c r="E10" s="70"/>
      <c r="F10" s="70"/>
      <c r="G10" s="71"/>
      <c r="H10" s="70"/>
      <c r="I10" s="70"/>
      <c r="J10" s="70"/>
    </row>
    <row r="11" spans="1:10" s="2" customFormat="1" ht="13.8" x14ac:dyDescent="0.3">
      <c r="A11" s="70"/>
      <c r="B11" s="70"/>
      <c r="C11" s="70"/>
      <c r="D11" s="70"/>
      <c r="E11" s="70"/>
      <c r="F11" s="72" t="s">
        <v>1870</v>
      </c>
      <c r="G11" s="72"/>
      <c r="H11" s="72" t="s">
        <v>1964</v>
      </c>
      <c r="I11" s="70"/>
      <c r="J11" s="70"/>
    </row>
    <row r="12" spans="1:10" s="2" customFormat="1" ht="13.8" x14ac:dyDescent="0.3">
      <c r="A12" s="70"/>
      <c r="B12" s="70"/>
      <c r="C12" s="70"/>
      <c r="D12" s="70"/>
      <c r="E12" s="70"/>
      <c r="F12" s="73" t="s">
        <v>1912</v>
      </c>
      <c r="G12" s="73"/>
      <c r="H12" s="73" t="s">
        <v>1913</v>
      </c>
      <c r="I12" s="70"/>
      <c r="J12" s="71" t="s">
        <v>1730</v>
      </c>
    </row>
    <row r="13" spans="1:10" s="45" customFormat="1" ht="12.75" customHeight="1" x14ac:dyDescent="0.3">
      <c r="A13" s="74" t="s">
        <v>223</v>
      </c>
      <c r="B13" s="75"/>
      <c r="C13" s="75"/>
      <c r="D13" s="76"/>
      <c r="E13" s="76"/>
      <c r="F13" s="77" t="s">
        <v>1729</v>
      </c>
      <c r="G13" s="73"/>
      <c r="H13" s="77" t="s">
        <v>1729</v>
      </c>
      <c r="I13" s="78"/>
      <c r="J13" s="79" t="s">
        <v>1247</v>
      </c>
    </row>
    <row r="14" spans="1:10" s="45" customFormat="1" ht="14.4" x14ac:dyDescent="0.3">
      <c r="A14" s="80" t="s">
        <v>237</v>
      </c>
      <c r="B14" s="76"/>
      <c r="C14" s="76"/>
      <c r="D14" s="76"/>
      <c r="E14" s="76"/>
      <c r="F14" s="73"/>
      <c r="G14" s="73"/>
      <c r="H14" s="73"/>
      <c r="I14" s="78"/>
      <c r="J14" s="81"/>
    </row>
    <row r="15" spans="1:10" s="45" customFormat="1" ht="13.8" x14ac:dyDescent="0.3">
      <c r="A15" s="82" t="s">
        <v>238</v>
      </c>
      <c r="B15" s="82"/>
      <c r="C15" s="82"/>
      <c r="D15" s="82"/>
      <c r="E15" s="47"/>
      <c r="F15" s="1453">
        <v>187489</v>
      </c>
      <c r="G15" s="1454"/>
      <c r="H15" s="1453">
        <v>140240</v>
      </c>
      <c r="I15" s="83"/>
      <c r="J15" s="84">
        <f t="shared" ref="J15:J20" si="0">+H15-F15</f>
        <v>-47249</v>
      </c>
    </row>
    <row r="16" spans="1:10" s="45" customFormat="1" ht="13.8" x14ac:dyDescent="0.3">
      <c r="A16" s="85" t="s">
        <v>702</v>
      </c>
      <c r="B16" s="85"/>
      <c r="C16" s="85"/>
      <c r="D16" s="85"/>
      <c r="E16" s="47"/>
      <c r="F16" s="1455">
        <v>26559</v>
      </c>
      <c r="G16" s="1456"/>
      <c r="H16" s="1455">
        <v>25353</v>
      </c>
      <c r="I16" s="86"/>
      <c r="J16" s="87">
        <f t="shared" si="0"/>
        <v>-1206</v>
      </c>
    </row>
    <row r="17" spans="1:10" s="45" customFormat="1" ht="13.8" x14ac:dyDescent="0.3">
      <c r="A17" s="85" t="s">
        <v>1377</v>
      </c>
      <c r="B17" s="85"/>
      <c r="C17" s="85"/>
      <c r="D17" s="85"/>
      <c r="E17" s="47"/>
      <c r="F17" s="1455">
        <v>1586917</v>
      </c>
      <c r="G17" s="1456"/>
      <c r="H17" s="1455">
        <v>1496986</v>
      </c>
      <c r="I17" s="86"/>
      <c r="J17" s="87">
        <f t="shared" si="0"/>
        <v>-89931</v>
      </c>
    </row>
    <row r="18" spans="1:10" s="45" customFormat="1" ht="13.8" x14ac:dyDescent="0.3">
      <c r="A18" s="85" t="s">
        <v>1924</v>
      </c>
      <c r="B18" s="85"/>
      <c r="C18" s="85"/>
      <c r="D18" s="85"/>
      <c r="E18" s="47"/>
      <c r="F18" s="1455">
        <v>23339</v>
      </c>
      <c r="G18" s="1456"/>
      <c r="H18" s="1455">
        <v>0</v>
      </c>
      <c r="I18" s="86"/>
      <c r="J18" s="87">
        <f t="shared" si="0"/>
        <v>-23339</v>
      </c>
    </row>
    <row r="19" spans="1:10" s="45" customFormat="1" ht="13.8" x14ac:dyDescent="0.3">
      <c r="A19" s="85" t="s">
        <v>1925</v>
      </c>
      <c r="B19" s="85"/>
      <c r="C19" s="85"/>
      <c r="D19" s="85"/>
      <c r="E19" s="47"/>
      <c r="F19" s="1455">
        <v>77368</v>
      </c>
      <c r="G19" s="1456"/>
      <c r="H19" s="1455">
        <v>0</v>
      </c>
      <c r="I19" s="86"/>
      <c r="J19" s="87">
        <f t="shared" si="0"/>
        <v>-77368</v>
      </c>
    </row>
    <row r="20" spans="1:10" s="45" customFormat="1" ht="13.8" x14ac:dyDescent="0.3">
      <c r="A20" s="85" t="s">
        <v>125</v>
      </c>
      <c r="B20" s="85"/>
      <c r="C20" s="85"/>
      <c r="D20" s="85"/>
      <c r="E20" s="47"/>
      <c r="F20" s="1455">
        <v>86629</v>
      </c>
      <c r="G20" s="1456"/>
      <c r="H20" s="1455">
        <v>74567</v>
      </c>
      <c r="I20" s="86"/>
      <c r="J20" s="87">
        <f t="shared" si="0"/>
        <v>-12062</v>
      </c>
    </row>
    <row r="21" spans="1:10" s="45" customFormat="1" ht="13.8" x14ac:dyDescent="0.3">
      <c r="A21" s="88"/>
      <c r="B21" s="89"/>
      <c r="C21" s="89"/>
      <c r="D21" s="90" t="s">
        <v>224</v>
      </c>
      <c r="E21" s="91"/>
      <c r="F21" s="92">
        <f>SUM(F15:F20)</f>
        <v>1988301</v>
      </c>
      <c r="G21" s="93"/>
      <c r="H21" s="92">
        <f>SUM(H15:H20)</f>
        <v>1737146</v>
      </c>
      <c r="I21" s="94"/>
      <c r="J21" s="92">
        <f>SUM(J15:J20)</f>
        <v>-251155</v>
      </c>
    </row>
    <row r="22" spans="1:10" s="45" customFormat="1" ht="9" customHeight="1" x14ac:dyDescent="0.3">
      <c r="A22" s="88"/>
      <c r="B22" s="89"/>
      <c r="C22" s="89"/>
      <c r="D22" s="91"/>
      <c r="E22" s="91"/>
      <c r="F22" s="95"/>
      <c r="G22" s="96"/>
      <c r="H22" s="86"/>
      <c r="I22" s="86"/>
      <c r="J22" s="86"/>
    </row>
    <row r="23" spans="1:10" s="45" customFormat="1" ht="14.4" x14ac:dyDescent="0.3">
      <c r="A23" s="97" t="s">
        <v>225</v>
      </c>
      <c r="B23" s="89"/>
      <c r="C23" s="89"/>
      <c r="D23" s="47"/>
      <c r="E23" s="47"/>
      <c r="F23" s="95"/>
      <c r="G23" s="96"/>
      <c r="H23" s="86"/>
      <c r="I23" s="86"/>
      <c r="J23" s="86"/>
    </row>
    <row r="24" spans="1:10" s="45" customFormat="1" ht="13.8" x14ac:dyDescent="0.3">
      <c r="A24" s="82" t="s">
        <v>1745</v>
      </c>
      <c r="B24" s="82"/>
      <c r="C24" s="82"/>
      <c r="D24" s="82"/>
      <c r="E24" s="47"/>
      <c r="F24" s="1455">
        <v>430560</v>
      </c>
      <c r="G24" s="1457"/>
      <c r="H24" s="1458">
        <v>388480</v>
      </c>
      <c r="I24" s="86"/>
      <c r="J24" s="87">
        <f t="shared" ref="J24:J47" si="1">+H24-F24</f>
        <v>-42080</v>
      </c>
    </row>
    <row r="25" spans="1:10" s="98" customFormat="1" ht="13.8" x14ac:dyDescent="0.3">
      <c r="A25" s="82" t="s">
        <v>1928</v>
      </c>
      <c r="B25" s="82"/>
      <c r="C25" s="82"/>
      <c r="D25" s="82"/>
      <c r="E25" s="47"/>
      <c r="F25" s="1455">
        <v>400</v>
      </c>
      <c r="G25" s="1457"/>
      <c r="H25" s="1455">
        <v>0</v>
      </c>
      <c r="I25" s="86"/>
      <c r="J25" s="87">
        <f t="shared" si="1"/>
        <v>-400</v>
      </c>
    </row>
    <row r="26" spans="1:10" s="98" customFormat="1" ht="13.8" x14ac:dyDescent="0.3">
      <c r="A26" s="82" t="s">
        <v>1927</v>
      </c>
      <c r="B26" s="82"/>
      <c r="C26" s="82"/>
      <c r="D26" s="82"/>
      <c r="E26" s="47"/>
      <c r="F26" s="1455">
        <v>0</v>
      </c>
      <c r="G26" s="1457"/>
      <c r="H26" s="1455">
        <v>0</v>
      </c>
      <c r="I26" s="86"/>
      <c r="J26" s="87">
        <f t="shared" si="1"/>
        <v>0</v>
      </c>
    </row>
    <row r="27" spans="1:10" s="45" customFormat="1" ht="13.8" x14ac:dyDescent="0.3">
      <c r="A27" s="82" t="s">
        <v>1746</v>
      </c>
      <c r="B27" s="82"/>
      <c r="C27" s="82"/>
      <c r="D27" s="82"/>
      <c r="E27" s="47"/>
      <c r="F27" s="1455">
        <v>0</v>
      </c>
      <c r="G27" s="1457"/>
      <c r="H27" s="1455">
        <v>0</v>
      </c>
      <c r="I27" s="86"/>
      <c r="J27" s="87">
        <f t="shared" si="1"/>
        <v>0</v>
      </c>
    </row>
    <row r="28" spans="1:10" s="45" customFormat="1" ht="13.8" x14ac:dyDescent="0.3">
      <c r="A28" s="82" t="s">
        <v>1747</v>
      </c>
      <c r="B28" s="82"/>
      <c r="C28" s="82"/>
      <c r="D28" s="82"/>
      <c r="E28" s="47"/>
      <c r="F28" s="1455">
        <v>219350</v>
      </c>
      <c r="G28" s="1457"/>
      <c r="H28" s="1455">
        <v>234820</v>
      </c>
      <c r="I28" s="86"/>
      <c r="J28" s="87">
        <f t="shared" si="1"/>
        <v>15470</v>
      </c>
    </row>
    <row r="29" spans="1:10" s="45" customFormat="1" ht="13.8" x14ac:dyDescent="0.3">
      <c r="A29" s="82" t="s">
        <v>1665</v>
      </c>
      <c r="B29" s="82"/>
      <c r="C29" s="82"/>
      <c r="D29" s="82"/>
      <c r="E29" s="47"/>
      <c r="F29" s="1455">
        <v>0</v>
      </c>
      <c r="G29" s="1457"/>
      <c r="H29" s="1455">
        <v>0</v>
      </c>
      <c r="I29" s="86"/>
      <c r="J29" s="87">
        <f t="shared" si="1"/>
        <v>0</v>
      </c>
    </row>
    <row r="30" spans="1:10" s="45" customFormat="1" ht="13.8" x14ac:dyDescent="0.3">
      <c r="A30" s="82" t="s">
        <v>219</v>
      </c>
      <c r="B30" s="82"/>
      <c r="C30" s="82"/>
      <c r="D30" s="82"/>
      <c r="E30" s="47"/>
      <c r="F30" s="1455">
        <v>920</v>
      </c>
      <c r="G30" s="1457"/>
      <c r="H30" s="1455">
        <v>920</v>
      </c>
      <c r="I30" s="86"/>
      <c r="J30" s="87">
        <f t="shared" si="1"/>
        <v>0</v>
      </c>
    </row>
    <row r="31" spans="1:10" s="45" customFormat="1" ht="13.8" x14ac:dyDescent="0.3">
      <c r="A31" s="82" t="s">
        <v>1263</v>
      </c>
      <c r="B31" s="82"/>
      <c r="C31" s="82"/>
      <c r="D31" s="82"/>
      <c r="E31" s="47"/>
      <c r="F31" s="1455">
        <v>6480</v>
      </c>
      <c r="G31" s="1457"/>
      <c r="H31" s="1455">
        <v>6200</v>
      </c>
      <c r="I31" s="86"/>
      <c r="J31" s="87">
        <f t="shared" si="1"/>
        <v>-280</v>
      </c>
    </row>
    <row r="32" spans="1:10" s="45" customFormat="1" ht="13.8" x14ac:dyDescent="0.3">
      <c r="A32" s="82" t="s">
        <v>231</v>
      </c>
      <c r="B32" s="82"/>
      <c r="C32" s="82"/>
      <c r="D32" s="82"/>
      <c r="E32" s="47"/>
      <c r="F32" s="1455">
        <v>2043</v>
      </c>
      <c r="G32" s="1457"/>
      <c r="H32" s="1455">
        <v>1649</v>
      </c>
      <c r="I32" s="86"/>
      <c r="J32" s="87">
        <f t="shared" si="1"/>
        <v>-394</v>
      </c>
    </row>
    <row r="33" spans="1:10" s="45" customFormat="1" ht="13.8" x14ac:dyDescent="0.3">
      <c r="A33" s="82" t="s">
        <v>226</v>
      </c>
      <c r="B33" s="82"/>
      <c r="C33" s="82"/>
      <c r="D33" s="82"/>
      <c r="E33" s="47"/>
      <c r="F33" s="1455">
        <v>560</v>
      </c>
      <c r="G33" s="1457"/>
      <c r="H33" s="1455">
        <v>452</v>
      </c>
      <c r="I33" s="86"/>
      <c r="J33" s="87">
        <f t="shared" si="1"/>
        <v>-108</v>
      </c>
    </row>
    <row r="34" spans="1:10" s="45" customFormat="1" ht="13.8" x14ac:dyDescent="0.3">
      <c r="A34" s="82" t="s">
        <v>227</v>
      </c>
      <c r="B34" s="82"/>
      <c r="C34" s="82"/>
      <c r="D34" s="82"/>
      <c r="E34" s="47"/>
      <c r="F34" s="1455">
        <v>32900</v>
      </c>
      <c r="G34" s="1457"/>
      <c r="H34" s="1455">
        <v>26539</v>
      </c>
      <c r="I34" s="86"/>
      <c r="J34" s="87">
        <f t="shared" si="1"/>
        <v>-6361</v>
      </c>
    </row>
    <row r="35" spans="1:10" s="45" customFormat="1" ht="13.8" x14ac:dyDescent="0.3">
      <c r="A35" s="82" t="s">
        <v>228</v>
      </c>
      <c r="B35" s="82"/>
      <c r="C35" s="82"/>
      <c r="D35" s="82"/>
      <c r="E35" s="47"/>
      <c r="F35" s="1455">
        <v>0</v>
      </c>
      <c r="G35" s="1457"/>
      <c r="H35" s="1455">
        <v>0</v>
      </c>
      <c r="I35" s="86"/>
      <c r="J35" s="87">
        <f t="shared" si="1"/>
        <v>0</v>
      </c>
    </row>
    <row r="36" spans="1:10" s="45" customFormat="1" ht="13.8" x14ac:dyDescent="0.3">
      <c r="A36" s="82" t="s">
        <v>1974</v>
      </c>
      <c r="B36" s="82"/>
      <c r="C36" s="82"/>
      <c r="D36" s="82"/>
      <c r="E36" s="47"/>
      <c r="F36" s="1455">
        <v>0</v>
      </c>
      <c r="G36" s="1457"/>
      <c r="H36" s="1455">
        <v>0</v>
      </c>
      <c r="I36" s="86"/>
      <c r="J36" s="87">
        <f t="shared" si="1"/>
        <v>0</v>
      </c>
    </row>
    <row r="37" spans="1:10" s="45" customFormat="1" ht="13.8" x14ac:dyDescent="0.3">
      <c r="A37" s="82" t="s">
        <v>1975</v>
      </c>
      <c r="B37" s="82"/>
      <c r="C37" s="82"/>
      <c r="D37" s="82"/>
      <c r="E37" s="47"/>
      <c r="F37" s="1455">
        <v>0</v>
      </c>
      <c r="G37" s="1457"/>
      <c r="H37" s="1455">
        <v>0</v>
      </c>
      <c r="I37" s="86"/>
      <c r="J37" s="87">
        <f t="shared" si="1"/>
        <v>0</v>
      </c>
    </row>
    <row r="38" spans="1:10" s="2" customFormat="1" ht="13.8" x14ac:dyDescent="0.3">
      <c r="A38" s="82" t="s">
        <v>243</v>
      </c>
      <c r="B38" s="82"/>
      <c r="C38" s="82"/>
      <c r="D38" s="82"/>
      <c r="E38" s="4"/>
      <c r="F38" s="1455">
        <v>0</v>
      </c>
      <c r="G38" s="113"/>
      <c r="H38" s="1455">
        <v>0</v>
      </c>
      <c r="I38" s="86"/>
      <c r="J38" s="87">
        <f t="shared" si="1"/>
        <v>0</v>
      </c>
    </row>
    <row r="39" spans="1:10" s="45" customFormat="1" ht="13.8" x14ac:dyDescent="0.3">
      <c r="A39" s="82" t="s">
        <v>1986</v>
      </c>
      <c r="B39" s="82"/>
      <c r="C39" s="82"/>
      <c r="D39" s="82"/>
      <c r="E39" s="47"/>
      <c r="F39" s="1455">
        <v>64400</v>
      </c>
      <c r="G39" s="1457"/>
      <c r="H39" s="1455">
        <v>64100</v>
      </c>
      <c r="I39" s="86"/>
      <c r="J39" s="87">
        <f t="shared" si="1"/>
        <v>-300</v>
      </c>
    </row>
    <row r="40" spans="1:10" s="45" customFormat="1" ht="13.8" x14ac:dyDescent="0.3">
      <c r="A40" s="82" t="s">
        <v>1650</v>
      </c>
      <c r="B40" s="82"/>
      <c r="C40" s="82"/>
      <c r="D40" s="82"/>
      <c r="E40" s="47"/>
      <c r="F40" s="1455">
        <v>29800</v>
      </c>
      <c r="G40" s="1457"/>
      <c r="H40" s="1455">
        <v>29600</v>
      </c>
      <c r="I40" s="86"/>
      <c r="J40" s="87">
        <f t="shared" si="1"/>
        <v>-200</v>
      </c>
    </row>
    <row r="41" spans="1:10" s="54" customFormat="1" ht="13.8" hidden="1" x14ac:dyDescent="0.3">
      <c r="A41" s="99" t="s">
        <v>1748</v>
      </c>
      <c r="B41" s="99"/>
      <c r="C41" s="99"/>
      <c r="D41" s="99"/>
      <c r="F41" s="1455">
        <v>0</v>
      </c>
      <c r="G41" s="1457"/>
      <c r="H41" s="1455">
        <v>0</v>
      </c>
      <c r="I41" s="101"/>
      <c r="J41" s="100">
        <f t="shared" si="1"/>
        <v>0</v>
      </c>
    </row>
    <row r="42" spans="1:10" s="45" customFormat="1" ht="13.8" x14ac:dyDescent="0.3">
      <c r="A42" s="82" t="s">
        <v>1749</v>
      </c>
      <c r="B42" s="82"/>
      <c r="C42" s="82"/>
      <c r="D42" s="82"/>
      <c r="E42" s="47"/>
      <c r="F42" s="1455">
        <v>0</v>
      </c>
      <c r="G42" s="1457"/>
      <c r="H42" s="1455">
        <v>0</v>
      </c>
      <c r="I42" s="86"/>
      <c r="J42" s="87">
        <f t="shared" si="1"/>
        <v>0</v>
      </c>
    </row>
    <row r="43" spans="1:10" s="45" customFormat="1" ht="13.8" x14ac:dyDescent="0.3">
      <c r="A43" s="82" t="s">
        <v>1651</v>
      </c>
      <c r="B43" s="82"/>
      <c r="C43" s="82"/>
      <c r="D43" s="82"/>
      <c r="E43" s="47"/>
      <c r="F43" s="1455">
        <v>0</v>
      </c>
      <c r="G43" s="1457"/>
      <c r="H43" s="1455">
        <v>0</v>
      </c>
      <c r="I43" s="86"/>
      <c r="J43" s="87">
        <f t="shared" si="1"/>
        <v>0</v>
      </c>
    </row>
    <row r="44" spans="1:10" s="45" customFormat="1" ht="13.8" x14ac:dyDescent="0.3">
      <c r="A44" s="82" t="s">
        <v>1772</v>
      </c>
      <c r="B44" s="82"/>
      <c r="C44" s="82"/>
      <c r="D44" s="82"/>
      <c r="E44" s="47"/>
      <c r="F44" s="1455">
        <v>16100</v>
      </c>
      <c r="G44" s="1457"/>
      <c r="H44" s="1455">
        <v>16025</v>
      </c>
      <c r="I44" s="86"/>
      <c r="J44" s="87">
        <f t="shared" si="1"/>
        <v>-75</v>
      </c>
    </row>
    <row r="45" spans="1:10" s="54" customFormat="1" ht="13.8" hidden="1" x14ac:dyDescent="0.3">
      <c r="A45" s="99" t="s">
        <v>1833</v>
      </c>
      <c r="B45" s="99"/>
      <c r="C45" s="99"/>
      <c r="D45" s="99"/>
      <c r="F45" s="1455">
        <v>0</v>
      </c>
      <c r="G45" s="1457"/>
      <c r="H45" s="1455">
        <v>0</v>
      </c>
      <c r="I45" s="101"/>
      <c r="J45" s="100"/>
    </row>
    <row r="46" spans="1:10" s="103" customFormat="1" ht="13.8" hidden="1" x14ac:dyDescent="0.3">
      <c r="A46" s="102" t="s">
        <v>1817</v>
      </c>
      <c r="B46" s="102"/>
      <c r="C46" s="102"/>
      <c r="D46" s="102"/>
      <c r="F46" s="1455">
        <v>0</v>
      </c>
      <c r="G46" s="1457"/>
      <c r="H46" s="1455">
        <v>0</v>
      </c>
      <c r="I46" s="105"/>
      <c r="J46" s="104">
        <f>+H46-F46</f>
        <v>0</v>
      </c>
    </row>
    <row r="47" spans="1:10" s="45" customFormat="1" ht="13.8" x14ac:dyDescent="0.3">
      <c r="A47" s="82" t="s">
        <v>1301</v>
      </c>
      <c r="B47" s="82"/>
      <c r="C47" s="82"/>
      <c r="D47" s="82"/>
      <c r="E47" s="47"/>
      <c r="F47" s="1459">
        <v>0</v>
      </c>
      <c r="G47" s="1456"/>
      <c r="H47" s="1459">
        <v>0</v>
      </c>
      <c r="I47" s="86"/>
      <c r="J47" s="87">
        <f t="shared" si="1"/>
        <v>0</v>
      </c>
    </row>
    <row r="48" spans="1:10" s="45" customFormat="1" ht="13.8" x14ac:dyDescent="0.3">
      <c r="A48" s="88"/>
      <c r="B48" s="89"/>
      <c r="C48" s="89"/>
      <c r="D48" s="90" t="s">
        <v>239</v>
      </c>
      <c r="E48" s="91"/>
      <c r="F48" s="92">
        <f>SUM(F24:F47)</f>
        <v>803513</v>
      </c>
      <c r="G48" s="93"/>
      <c r="H48" s="92">
        <f>SUM(H24:H47)</f>
        <v>768785</v>
      </c>
      <c r="I48" s="94"/>
      <c r="J48" s="92">
        <f>SUM(J24:J47)</f>
        <v>-34728</v>
      </c>
    </row>
    <row r="49" spans="1:10" s="45" customFormat="1" ht="9" customHeight="1" x14ac:dyDescent="0.3">
      <c r="A49" s="88"/>
      <c r="B49" s="89"/>
      <c r="C49" s="89"/>
      <c r="D49" s="91"/>
      <c r="E49" s="91"/>
      <c r="F49" s="95"/>
      <c r="G49" s="96"/>
      <c r="H49" s="86"/>
      <c r="I49" s="86"/>
      <c r="J49" s="86"/>
    </row>
    <row r="50" spans="1:10" s="45" customFormat="1" ht="14.4" x14ac:dyDescent="0.3">
      <c r="A50" s="106" t="s">
        <v>229</v>
      </c>
      <c r="B50" s="47"/>
      <c r="C50" s="47"/>
      <c r="D50" s="47"/>
      <c r="E50" s="47"/>
      <c r="F50" s="95"/>
      <c r="G50" s="96"/>
      <c r="H50" s="86"/>
      <c r="I50" s="86"/>
      <c r="J50" s="86"/>
    </row>
    <row r="51" spans="1:10" s="45" customFormat="1" ht="13.8" x14ac:dyDescent="0.3">
      <c r="A51" s="82" t="s">
        <v>1731</v>
      </c>
      <c r="B51" s="82"/>
      <c r="C51" s="82"/>
      <c r="D51" s="82"/>
      <c r="E51" s="47"/>
      <c r="F51" s="1455">
        <v>0</v>
      </c>
      <c r="G51" s="1457"/>
      <c r="H51" s="1458">
        <v>0</v>
      </c>
      <c r="I51" s="86"/>
      <c r="J51" s="87">
        <f>+H51-F51</f>
        <v>0</v>
      </c>
    </row>
    <row r="52" spans="1:10" s="45" customFormat="1" ht="13.8" x14ac:dyDescent="0.3">
      <c r="A52" s="82" t="s">
        <v>1871</v>
      </c>
      <c r="B52" s="82"/>
      <c r="C52" s="82"/>
      <c r="D52" s="82"/>
      <c r="E52" s="47"/>
      <c r="F52" s="1455">
        <v>0</v>
      </c>
      <c r="G52" s="1457"/>
      <c r="H52" s="1458">
        <v>0</v>
      </c>
      <c r="I52" s="86"/>
      <c r="J52" s="87">
        <f>+H52-F52</f>
        <v>0</v>
      </c>
    </row>
    <row r="53" spans="1:10" s="45" customFormat="1" ht="13.8" x14ac:dyDescent="0.3">
      <c r="A53" s="82" t="s">
        <v>126</v>
      </c>
      <c r="B53" s="82"/>
      <c r="C53" s="82"/>
      <c r="D53" s="82"/>
      <c r="E53" s="47"/>
      <c r="F53" s="1455">
        <v>0</v>
      </c>
      <c r="G53" s="1457"/>
      <c r="H53" s="1458">
        <v>0</v>
      </c>
      <c r="I53" s="86"/>
      <c r="J53" s="87">
        <f t="shared" ref="J53:J61" si="2">+H53-F53</f>
        <v>0</v>
      </c>
    </row>
    <row r="54" spans="1:10" s="98" customFormat="1" ht="13.8" x14ac:dyDescent="0.3">
      <c r="A54" s="82" t="s">
        <v>127</v>
      </c>
      <c r="B54" s="82"/>
      <c r="C54" s="82"/>
      <c r="D54" s="82"/>
      <c r="E54" s="47"/>
      <c r="F54" s="1460">
        <v>0</v>
      </c>
      <c r="G54" s="1354"/>
      <c r="H54" s="1460">
        <v>0</v>
      </c>
      <c r="I54" s="107"/>
      <c r="J54" s="108">
        <f t="shared" si="2"/>
        <v>0</v>
      </c>
    </row>
    <row r="55" spans="1:10" s="54" customFormat="1" ht="13.8" hidden="1" x14ac:dyDescent="0.3">
      <c r="A55" s="109" t="s">
        <v>1732</v>
      </c>
      <c r="B55" s="109"/>
      <c r="C55" s="109"/>
      <c r="D55" s="109"/>
      <c r="F55" s="1460">
        <v>0</v>
      </c>
      <c r="G55" s="1354"/>
      <c r="H55" s="1460">
        <v>0</v>
      </c>
      <c r="I55" s="112"/>
      <c r="J55" s="110">
        <f t="shared" si="2"/>
        <v>0</v>
      </c>
    </row>
    <row r="56" spans="1:10" s="45" customFormat="1" ht="13.8" x14ac:dyDescent="0.3">
      <c r="A56" s="82" t="s">
        <v>128</v>
      </c>
      <c r="B56" s="82"/>
      <c r="C56" s="82"/>
      <c r="D56" s="82"/>
      <c r="E56" s="47"/>
      <c r="F56" s="1455">
        <v>0</v>
      </c>
      <c r="G56" s="1457"/>
      <c r="H56" s="1455">
        <v>0</v>
      </c>
      <c r="I56" s="86"/>
      <c r="J56" s="87">
        <f t="shared" si="2"/>
        <v>0</v>
      </c>
    </row>
    <row r="57" spans="1:10" s="98" customFormat="1" ht="13.8" x14ac:dyDescent="0.3">
      <c r="A57" s="82" t="s">
        <v>129</v>
      </c>
      <c r="B57" s="82"/>
      <c r="C57" s="82"/>
      <c r="D57" s="82"/>
      <c r="E57" s="47"/>
      <c r="F57" s="1455">
        <v>0</v>
      </c>
      <c r="G57" s="1457"/>
      <c r="H57" s="1455">
        <v>0</v>
      </c>
      <c r="I57" s="86"/>
      <c r="J57" s="87">
        <f t="shared" si="2"/>
        <v>0</v>
      </c>
    </row>
    <row r="58" spans="1:10" s="45" customFormat="1" ht="13.8" x14ac:dyDescent="0.3">
      <c r="A58" s="82" t="s">
        <v>232</v>
      </c>
      <c r="B58" s="82"/>
      <c r="C58" s="82"/>
      <c r="D58" s="82"/>
      <c r="E58" s="47"/>
      <c r="F58" s="1455">
        <v>0</v>
      </c>
      <c r="G58" s="1457"/>
      <c r="H58" s="1455">
        <v>0</v>
      </c>
      <c r="I58" s="86"/>
      <c r="J58" s="87">
        <f t="shared" si="2"/>
        <v>0</v>
      </c>
    </row>
    <row r="59" spans="1:10" s="45" customFormat="1" ht="13.8" x14ac:dyDescent="0.3">
      <c r="A59" s="82" t="s">
        <v>2013</v>
      </c>
      <c r="B59" s="82"/>
      <c r="C59" s="82"/>
      <c r="D59" s="82"/>
      <c r="E59" s="47"/>
      <c r="F59" s="1455">
        <v>0</v>
      </c>
      <c r="G59" s="1457"/>
      <c r="H59" s="1455">
        <v>0</v>
      </c>
      <c r="I59" s="86"/>
      <c r="J59" s="87"/>
    </row>
    <row r="60" spans="1:10" s="45" customFormat="1" ht="13.8" x14ac:dyDescent="0.3">
      <c r="A60" s="82" t="s">
        <v>230</v>
      </c>
      <c r="B60" s="82"/>
      <c r="C60" s="82"/>
      <c r="D60" s="82"/>
      <c r="E60" s="47"/>
      <c r="F60" s="1455">
        <v>17124</v>
      </c>
      <c r="G60" s="1457"/>
      <c r="H60" s="1455">
        <v>25412</v>
      </c>
      <c r="I60" s="86"/>
      <c r="J60" s="87">
        <f t="shared" si="2"/>
        <v>8288</v>
      </c>
    </row>
    <row r="61" spans="1:10" s="45" customFormat="1" ht="13.8" x14ac:dyDescent="0.3">
      <c r="A61" s="82" t="s">
        <v>1976</v>
      </c>
      <c r="B61" s="82"/>
      <c r="C61" s="82"/>
      <c r="D61" s="82"/>
      <c r="E61" s="47"/>
      <c r="F61" s="1455">
        <v>0</v>
      </c>
      <c r="G61" s="1457"/>
      <c r="H61" s="1455">
        <v>0</v>
      </c>
      <c r="I61" s="86"/>
      <c r="J61" s="87">
        <f t="shared" si="2"/>
        <v>0</v>
      </c>
    </row>
    <row r="62" spans="1:10" s="45" customFormat="1" ht="13.8" x14ac:dyDescent="0.3">
      <c r="A62" s="88"/>
      <c r="B62" s="89"/>
      <c r="C62" s="89"/>
      <c r="D62" s="90" t="s">
        <v>240</v>
      </c>
      <c r="E62" s="91"/>
      <c r="F62" s="92">
        <f>SUM(F51:F61)</f>
        <v>17124</v>
      </c>
      <c r="G62" s="93"/>
      <c r="H62" s="92">
        <f>SUM(H51:H61)</f>
        <v>25412</v>
      </c>
      <c r="I62" s="94"/>
      <c r="J62" s="92">
        <f>SUM(J51:J61)</f>
        <v>8288</v>
      </c>
    </row>
    <row r="63" spans="1:10" s="45" customFormat="1" ht="9" customHeight="1" x14ac:dyDescent="0.3">
      <c r="A63" s="88"/>
      <c r="B63" s="89"/>
      <c r="C63" s="89"/>
      <c r="D63" s="91"/>
      <c r="E63" s="91"/>
      <c r="F63" s="113"/>
      <c r="G63" s="96"/>
      <c r="H63" s="114"/>
      <c r="I63" s="86"/>
      <c r="J63" s="86"/>
    </row>
    <row r="64" spans="1:10" s="45" customFormat="1" ht="14.4" x14ac:dyDescent="0.3">
      <c r="A64" s="106" t="s">
        <v>241</v>
      </c>
      <c r="B64" s="47"/>
      <c r="C64" s="47"/>
      <c r="D64" s="47"/>
      <c r="E64" s="47"/>
      <c r="F64" s="95"/>
      <c r="G64" s="96"/>
      <c r="H64" s="86"/>
      <c r="I64" s="86"/>
      <c r="J64" s="86"/>
    </row>
    <row r="65" spans="1:10" s="45" customFormat="1" ht="13.8" x14ac:dyDescent="0.3">
      <c r="A65" s="115" t="s">
        <v>130</v>
      </c>
      <c r="B65" s="47"/>
      <c r="C65" s="47"/>
      <c r="D65" s="47"/>
      <c r="E65" s="47"/>
      <c r="F65" s="95"/>
      <c r="G65" s="96"/>
      <c r="H65" s="86"/>
      <c r="I65" s="86"/>
      <c r="J65" s="86"/>
    </row>
    <row r="66" spans="1:10" s="45" customFormat="1" ht="13.8" x14ac:dyDescent="0.3">
      <c r="A66" s="82" t="s">
        <v>131</v>
      </c>
      <c r="B66" s="82"/>
      <c r="C66" s="82"/>
      <c r="D66" s="82"/>
      <c r="E66" s="47"/>
      <c r="F66" s="1458">
        <v>3203</v>
      </c>
      <c r="G66" s="1457"/>
      <c r="H66" s="1458">
        <v>2458</v>
      </c>
      <c r="I66" s="86"/>
      <c r="J66" s="87">
        <f t="shared" ref="J66:J76" si="3">+H66-F66</f>
        <v>-745</v>
      </c>
    </row>
    <row r="67" spans="1:10" s="98" customFormat="1" ht="13.8" x14ac:dyDescent="0.3">
      <c r="A67" s="82" t="s">
        <v>132</v>
      </c>
      <c r="B67" s="82"/>
      <c r="C67" s="82"/>
      <c r="D67" s="82"/>
      <c r="E67" s="47"/>
      <c r="F67" s="1460">
        <v>1708</v>
      </c>
      <c r="G67" s="1354"/>
      <c r="H67" s="1460">
        <v>1775</v>
      </c>
      <c r="I67" s="107"/>
      <c r="J67" s="108">
        <f t="shared" si="3"/>
        <v>67</v>
      </c>
    </row>
    <row r="68" spans="1:10" s="45" customFormat="1" ht="13.8" x14ac:dyDescent="0.3">
      <c r="A68" s="82" t="s">
        <v>133</v>
      </c>
      <c r="B68" s="82"/>
      <c r="C68" s="82"/>
      <c r="D68" s="82"/>
      <c r="E68" s="47"/>
      <c r="F68" s="1455">
        <v>1242</v>
      </c>
      <c r="G68" s="1457"/>
      <c r="H68" s="1455">
        <v>1149</v>
      </c>
      <c r="I68" s="86"/>
      <c r="J68" s="87">
        <f t="shared" si="3"/>
        <v>-93</v>
      </c>
    </row>
    <row r="69" spans="1:10" s="45" customFormat="1" ht="13.8" x14ac:dyDescent="0.3">
      <c r="A69" s="82" t="s">
        <v>134</v>
      </c>
      <c r="B69" s="82"/>
      <c r="C69" s="82"/>
      <c r="D69" s="82"/>
      <c r="E69" s="47"/>
      <c r="F69" s="1455">
        <v>3261</v>
      </c>
      <c r="G69" s="1457"/>
      <c r="H69" s="1455">
        <v>1600</v>
      </c>
      <c r="I69" s="86"/>
      <c r="J69" s="87">
        <f t="shared" si="3"/>
        <v>-1661</v>
      </c>
    </row>
    <row r="70" spans="1:10" s="45" customFormat="1" ht="13.8" x14ac:dyDescent="0.3">
      <c r="A70" s="82" t="s">
        <v>135</v>
      </c>
      <c r="B70" s="82"/>
      <c r="C70" s="82"/>
      <c r="D70" s="82"/>
      <c r="E70" s="47"/>
      <c r="F70" s="1455">
        <v>15043</v>
      </c>
      <c r="G70" s="1457"/>
      <c r="H70" s="1455">
        <v>12378</v>
      </c>
      <c r="I70" s="86"/>
      <c r="J70" s="87">
        <f t="shared" si="3"/>
        <v>-2665</v>
      </c>
    </row>
    <row r="71" spans="1:10" s="98" customFormat="1" ht="13.8" x14ac:dyDescent="0.3">
      <c r="A71" s="82" t="s">
        <v>136</v>
      </c>
      <c r="B71" s="82"/>
      <c r="C71" s="82"/>
      <c r="D71" s="82"/>
      <c r="E71" s="47"/>
      <c r="F71" s="1455">
        <v>2620</v>
      </c>
      <c r="G71" s="1457"/>
      <c r="H71" s="1455">
        <v>1993</v>
      </c>
      <c r="I71" s="86"/>
      <c r="J71" s="87">
        <f t="shared" si="3"/>
        <v>-627</v>
      </c>
    </row>
    <row r="72" spans="1:10" s="45" customFormat="1" ht="13.8" x14ac:dyDescent="0.3">
      <c r="A72" s="82" t="s">
        <v>137</v>
      </c>
      <c r="B72" s="82"/>
      <c r="C72" s="82"/>
      <c r="D72" s="82"/>
      <c r="E72" s="47"/>
      <c r="F72" s="1455">
        <v>3436</v>
      </c>
      <c r="G72" s="1457"/>
      <c r="H72" s="1455">
        <v>2691</v>
      </c>
      <c r="I72" s="86"/>
      <c r="J72" s="87">
        <f t="shared" si="3"/>
        <v>-745</v>
      </c>
    </row>
    <row r="73" spans="1:10" s="45" customFormat="1" ht="13.8" x14ac:dyDescent="0.3">
      <c r="A73" s="82" t="s">
        <v>138</v>
      </c>
      <c r="B73" s="82"/>
      <c r="C73" s="82"/>
      <c r="D73" s="82"/>
      <c r="E73" s="47"/>
      <c r="F73" s="1455">
        <v>16233</v>
      </c>
      <c r="G73" s="1457"/>
      <c r="H73" s="1455">
        <v>18117</v>
      </c>
      <c r="I73" s="86"/>
      <c r="J73" s="87">
        <f t="shared" si="3"/>
        <v>1884</v>
      </c>
    </row>
    <row r="74" spans="1:10" s="45" customFormat="1" ht="13.8" x14ac:dyDescent="0.3">
      <c r="A74" s="116" t="s">
        <v>1908</v>
      </c>
      <c r="B74" s="85"/>
      <c r="C74" s="85"/>
      <c r="D74" s="85"/>
      <c r="E74" s="47"/>
      <c r="F74" s="1455">
        <v>9352</v>
      </c>
      <c r="G74" s="1457"/>
      <c r="H74" s="1455">
        <v>8148</v>
      </c>
      <c r="I74" s="86"/>
      <c r="J74" s="87">
        <f t="shared" si="3"/>
        <v>-1204</v>
      </c>
    </row>
    <row r="75" spans="1:10" s="45" customFormat="1" ht="13.8" x14ac:dyDescent="0.3">
      <c r="A75" s="117" t="s">
        <v>1909</v>
      </c>
      <c r="B75" s="82"/>
      <c r="C75" s="82"/>
      <c r="D75" s="82"/>
      <c r="E75" s="47"/>
      <c r="F75" s="1455">
        <v>3075</v>
      </c>
      <c r="G75" s="1457"/>
      <c r="H75" s="1455">
        <v>2661</v>
      </c>
      <c r="I75" s="86"/>
      <c r="J75" s="87">
        <f t="shared" si="3"/>
        <v>-414</v>
      </c>
    </row>
    <row r="76" spans="1:10" s="45" customFormat="1" ht="13.8" x14ac:dyDescent="0.3">
      <c r="A76" s="117" t="s">
        <v>1910</v>
      </c>
      <c r="B76" s="82"/>
      <c r="C76" s="82"/>
      <c r="D76" s="82"/>
      <c r="E76" s="47"/>
      <c r="F76" s="1455">
        <v>0</v>
      </c>
      <c r="G76" s="1457"/>
      <c r="H76" s="1455">
        <v>0</v>
      </c>
      <c r="I76" s="86"/>
      <c r="J76" s="87">
        <f t="shared" si="3"/>
        <v>0</v>
      </c>
    </row>
    <row r="77" spans="1:10" s="45" customFormat="1" ht="13.8" x14ac:dyDescent="0.3">
      <c r="A77" s="88"/>
      <c r="B77" s="89"/>
      <c r="C77" s="89"/>
      <c r="D77" s="90" t="s">
        <v>242</v>
      </c>
      <c r="E77" s="91"/>
      <c r="F77" s="92">
        <f>SUM(F66:F76)</f>
        <v>59173</v>
      </c>
      <c r="G77" s="93"/>
      <c r="H77" s="92">
        <f>SUM(H66:H76)</f>
        <v>52970</v>
      </c>
      <c r="I77" s="94"/>
      <c r="J77" s="92">
        <f>SUM(J66:J76)</f>
        <v>-6203</v>
      </c>
    </row>
    <row r="78" spans="1:10" s="45" customFormat="1" ht="9" customHeight="1" x14ac:dyDescent="0.3">
      <c r="A78" s="88"/>
      <c r="B78" s="89"/>
      <c r="C78" s="89"/>
      <c r="D78" s="91"/>
      <c r="E78" s="91"/>
      <c r="F78" s="113"/>
      <c r="G78" s="96"/>
      <c r="H78" s="114"/>
      <c r="I78" s="86"/>
      <c r="J78" s="86"/>
    </row>
    <row r="79" spans="1:10" s="45" customFormat="1" ht="14.4" x14ac:dyDescent="0.3">
      <c r="A79" s="118" t="s">
        <v>244</v>
      </c>
      <c r="B79" s="82"/>
      <c r="C79" s="82"/>
      <c r="D79" s="82"/>
      <c r="E79" s="47"/>
      <c r="F79" s="1458">
        <v>150000</v>
      </c>
      <c r="G79" s="1457"/>
      <c r="H79" s="1458">
        <v>165000</v>
      </c>
      <c r="I79" s="86"/>
      <c r="J79" s="119">
        <f>+H79-F79</f>
        <v>15000</v>
      </c>
    </row>
    <row r="80" spans="1:10" s="45" customFormat="1" ht="14.4" x14ac:dyDescent="0.3">
      <c r="A80" s="120" t="s">
        <v>245</v>
      </c>
      <c r="B80" s="85"/>
      <c r="C80" s="85"/>
      <c r="D80" s="85"/>
      <c r="E80" s="47"/>
      <c r="F80" s="1455">
        <v>27591</v>
      </c>
      <c r="G80" s="1457"/>
      <c r="H80" s="1455">
        <v>25119</v>
      </c>
      <c r="I80" s="86"/>
      <c r="J80" s="87">
        <f>+H80-F80</f>
        <v>-2472</v>
      </c>
    </row>
    <row r="81" spans="1:15" s="45" customFormat="1" ht="9" customHeight="1" x14ac:dyDescent="0.3">
      <c r="A81" s="47"/>
      <c r="B81" s="47"/>
      <c r="C81" s="47"/>
      <c r="D81" s="47"/>
      <c r="E81" s="47"/>
      <c r="F81" s="113"/>
      <c r="G81" s="121"/>
      <c r="H81" s="114"/>
      <c r="I81" s="4"/>
      <c r="J81" s="4"/>
    </row>
    <row r="82" spans="1:15" s="45" customFormat="1" ht="14.4" thickBot="1" x14ac:dyDescent="0.35">
      <c r="A82" s="88"/>
      <c r="B82" s="89"/>
      <c r="C82" s="89"/>
      <c r="D82" s="122" t="s">
        <v>246</v>
      </c>
      <c r="E82" s="91"/>
      <c r="F82" s="123">
        <f>+F21+F48+F62+F77+F79+F80</f>
        <v>3045702</v>
      </c>
      <c r="G82" s="1122"/>
      <c r="H82" s="123">
        <f>+H21+H48+H62+H77+H79+H80</f>
        <v>2774432</v>
      </c>
      <c r="I82" s="1122"/>
      <c r="J82" s="123">
        <f>+J21+J48+J62+J77+J79+J80</f>
        <v>-271270</v>
      </c>
    </row>
    <row r="83" spans="1:15" ht="9" customHeight="1" thickTop="1" x14ac:dyDescent="0.3">
      <c r="A83" s="125"/>
      <c r="B83" s="125"/>
      <c r="C83" s="125"/>
      <c r="D83" s="125"/>
      <c r="E83" s="125"/>
      <c r="F83" s="113"/>
      <c r="G83" s="126"/>
      <c r="H83" s="114"/>
      <c r="I83" s="4"/>
      <c r="J83" s="4"/>
    </row>
    <row r="84" spans="1:15" s="45" customFormat="1" ht="15.6" x14ac:dyDescent="0.3">
      <c r="A84" s="128" t="s">
        <v>247</v>
      </c>
      <c r="B84" s="47"/>
      <c r="C84" s="47"/>
      <c r="D84" s="47"/>
      <c r="E84" s="47"/>
      <c r="F84" s="113"/>
      <c r="G84" s="121"/>
      <c r="H84" s="114"/>
      <c r="I84" s="4"/>
      <c r="J84" s="4"/>
    </row>
    <row r="85" spans="1:15" s="45" customFormat="1" ht="15.6" x14ac:dyDescent="0.3">
      <c r="A85" s="129" t="s">
        <v>139</v>
      </c>
      <c r="B85" s="47"/>
      <c r="C85" s="47"/>
      <c r="D85" s="47"/>
      <c r="E85" s="47"/>
      <c r="F85" s="113"/>
      <c r="G85" s="121"/>
      <c r="H85" s="114"/>
      <c r="I85" s="4"/>
      <c r="J85" s="4"/>
    </row>
    <row r="86" spans="1:15" s="45" customFormat="1" ht="13.8" x14ac:dyDescent="0.3">
      <c r="A86" s="82" t="s">
        <v>1973</v>
      </c>
      <c r="B86" s="82"/>
      <c r="C86" s="82"/>
      <c r="D86" s="82"/>
      <c r="E86" s="47"/>
      <c r="F86" s="1453">
        <v>167954</v>
      </c>
      <c r="G86" s="1461"/>
      <c r="H86" s="1453">
        <v>206955</v>
      </c>
      <c r="I86" s="83"/>
      <c r="J86" s="84">
        <f t="shared" ref="J86:J89" si="4">+H86-F86</f>
        <v>39001</v>
      </c>
    </row>
    <row r="87" spans="1:15" s="45" customFormat="1" ht="13.8" x14ac:dyDescent="0.3">
      <c r="A87" s="82" t="s">
        <v>1977</v>
      </c>
      <c r="B87" s="82"/>
      <c r="C87" s="82"/>
      <c r="D87" s="82"/>
      <c r="E87" s="47"/>
      <c r="F87" s="1455">
        <v>32750</v>
      </c>
      <c r="G87" s="1362"/>
      <c r="H87" s="1455">
        <v>33950</v>
      </c>
      <c r="I87" s="130"/>
      <c r="J87" s="87">
        <f t="shared" si="4"/>
        <v>1200</v>
      </c>
    </row>
    <row r="88" spans="1:15" s="45" customFormat="1" ht="13.8" x14ac:dyDescent="0.3">
      <c r="A88" s="82" t="s">
        <v>1978</v>
      </c>
      <c r="B88" s="82"/>
      <c r="C88" s="82"/>
      <c r="D88" s="82"/>
      <c r="E88" s="47"/>
      <c r="F88" s="1455">
        <v>152812</v>
      </c>
      <c r="G88" s="1362"/>
      <c r="H88" s="1455">
        <v>263477</v>
      </c>
      <c r="I88" s="130"/>
      <c r="J88" s="87">
        <f t="shared" si="4"/>
        <v>110665</v>
      </c>
    </row>
    <row r="89" spans="1:15" s="45" customFormat="1" ht="13.8" x14ac:dyDescent="0.3">
      <c r="A89" s="82" t="s">
        <v>1979</v>
      </c>
      <c r="B89" s="82"/>
      <c r="C89" s="82"/>
      <c r="D89" s="82"/>
      <c r="E89" s="47"/>
      <c r="F89" s="1455">
        <v>15795</v>
      </c>
      <c r="G89" s="1362"/>
      <c r="H89" s="1455">
        <v>16110</v>
      </c>
      <c r="I89" s="130"/>
      <c r="J89" s="87">
        <f t="shared" si="4"/>
        <v>315</v>
      </c>
    </row>
    <row r="90" spans="1:15" s="45" customFormat="1" ht="14.4" thickBot="1" x14ac:dyDescent="0.35">
      <c r="A90" s="47"/>
      <c r="B90" s="47"/>
      <c r="C90" s="47"/>
      <c r="D90" s="131" t="s">
        <v>248</v>
      </c>
      <c r="E90" s="47"/>
      <c r="F90" s="132">
        <f>SUM(F86:F89)</f>
        <v>369311</v>
      </c>
      <c r="G90" s="133"/>
      <c r="H90" s="132">
        <f>SUM(H86:H89)</f>
        <v>520492</v>
      </c>
      <c r="I90" s="124"/>
      <c r="J90" s="132">
        <f>SUM(J86:J89)</f>
        <v>151181</v>
      </c>
    </row>
    <row r="91" spans="1:15" ht="9" customHeight="1" thickTop="1" x14ac:dyDescent="0.3">
      <c r="A91" s="125"/>
      <c r="B91" s="125"/>
      <c r="C91" s="125"/>
      <c r="D91" s="125"/>
      <c r="E91" s="125"/>
      <c r="F91" s="113"/>
      <c r="G91" s="134"/>
      <c r="H91" s="114"/>
      <c r="I91" s="4"/>
      <c r="J91" s="114"/>
    </row>
    <row r="92" spans="1:15" s="45" customFormat="1" ht="14.4" thickBot="1" x14ac:dyDescent="0.35">
      <c r="A92" s="47"/>
      <c r="B92" s="47"/>
      <c r="C92" s="47"/>
      <c r="D92" s="122" t="s">
        <v>249</v>
      </c>
      <c r="E92" s="47"/>
      <c r="F92" s="123">
        <f>+F82+F90</f>
        <v>3415013</v>
      </c>
      <c r="G92" s="133"/>
      <c r="H92" s="123">
        <f>+H82+H90</f>
        <v>3294924</v>
      </c>
      <c r="I92" s="124"/>
      <c r="J92" s="123">
        <f>+J82+J90</f>
        <v>-120089</v>
      </c>
    </row>
    <row r="93" spans="1:15" ht="12" customHeight="1" thickTop="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</row>
    <row r="94" spans="1:15" ht="12" customHeight="1" x14ac:dyDescent="0.3">
      <c r="A94" s="135" t="s">
        <v>144</v>
      </c>
      <c r="B94" s="135"/>
      <c r="C94" s="135"/>
      <c r="D94" s="135"/>
      <c r="E94" s="135"/>
      <c r="F94" s="135"/>
      <c r="G94" s="136"/>
      <c r="H94" s="136"/>
      <c r="I94" s="4"/>
      <c r="J94" s="4"/>
    </row>
    <row r="95" spans="1:15" s="2" customFormat="1" ht="12.75" customHeight="1" x14ac:dyDescent="0.3">
      <c r="A95" s="137" t="s">
        <v>145</v>
      </c>
      <c r="B95" s="23" t="s">
        <v>1750</v>
      </c>
      <c r="C95" s="23"/>
      <c r="D95" s="23"/>
      <c r="E95" s="23"/>
      <c r="F95" s="23"/>
      <c r="G95" s="23"/>
      <c r="H95" s="1462">
        <v>-49</v>
      </c>
      <c r="I95" s="23"/>
      <c r="J95" s="23"/>
      <c r="K95" s="138"/>
      <c r="L95" s="138"/>
      <c r="M95" s="138"/>
      <c r="N95" s="138"/>
      <c r="O95" s="138"/>
    </row>
    <row r="96" spans="1:15" s="138" customFormat="1" ht="13.8" x14ac:dyDescent="0.3">
      <c r="A96" s="137" t="s">
        <v>146</v>
      </c>
      <c r="B96" s="23" t="s">
        <v>1751</v>
      </c>
      <c r="C96" s="23"/>
      <c r="D96" s="23"/>
      <c r="E96" s="23"/>
      <c r="F96" s="23"/>
      <c r="G96" s="23"/>
      <c r="H96" s="1462">
        <v>0</v>
      </c>
      <c r="I96" s="23"/>
      <c r="J96" s="23"/>
    </row>
    <row r="97" spans="1:15" s="2" customFormat="1" ht="13.8" x14ac:dyDescent="0.3">
      <c r="A97" s="137" t="s">
        <v>1752</v>
      </c>
      <c r="B97" s="23" t="s">
        <v>1834</v>
      </c>
      <c r="C97" s="23"/>
      <c r="D97" s="23"/>
      <c r="E97" s="23"/>
      <c r="F97" s="23"/>
      <c r="G97" s="23"/>
      <c r="H97" s="1462">
        <v>0</v>
      </c>
      <c r="I97" s="23"/>
      <c r="J97" s="23"/>
      <c r="K97" s="138"/>
      <c r="L97" s="138"/>
      <c r="M97" s="138"/>
      <c r="N97" s="138"/>
      <c r="O97" s="138"/>
    </row>
    <row r="98" spans="1:15" s="2" customFormat="1" ht="13.8" x14ac:dyDescent="0.3">
      <c r="A98" s="137" t="s">
        <v>1753</v>
      </c>
      <c r="B98" s="23" t="s">
        <v>1980</v>
      </c>
      <c r="C98" s="23"/>
      <c r="D98" s="23"/>
      <c r="E98" s="23"/>
      <c r="F98" s="23"/>
      <c r="G98" s="23"/>
      <c r="H98" s="1462">
        <v>0</v>
      </c>
      <c r="I98" s="23"/>
      <c r="J98" s="23"/>
      <c r="K98" s="138"/>
      <c r="L98" s="138"/>
      <c r="M98" s="138"/>
      <c r="N98" s="138"/>
      <c r="O98" s="138"/>
    </row>
    <row r="99" spans="1:15" s="2" customFormat="1" ht="13.8" x14ac:dyDescent="0.3">
      <c r="A99" s="139"/>
      <c r="B99" s="70"/>
      <c r="C99" s="70"/>
      <c r="D99" s="70"/>
      <c r="E99" s="70"/>
      <c r="F99" s="70"/>
      <c r="G99" s="70"/>
      <c r="H99" s="70"/>
      <c r="I99" s="70"/>
      <c r="J99" s="70"/>
      <c r="K99" s="140"/>
    </row>
    <row r="100" spans="1:15" s="2" customFormat="1" ht="18.75" customHeight="1" x14ac:dyDescent="0.3">
      <c r="A100" s="141"/>
      <c r="B100" s="141"/>
      <c r="C100" s="141"/>
      <c r="D100" s="141"/>
      <c r="E100" s="141"/>
      <c r="F100" s="70"/>
      <c r="G100" s="141"/>
      <c r="H100" s="141"/>
      <c r="I100" s="70"/>
      <c r="J100" s="70"/>
      <c r="K100" s="140"/>
    </row>
    <row r="101" spans="1:15" s="2" customFormat="1" ht="13.8" x14ac:dyDescent="0.3">
      <c r="A101" s="139" t="s">
        <v>1262</v>
      </c>
      <c r="B101" s="139"/>
      <c r="C101" s="70"/>
      <c r="D101" s="70"/>
      <c r="E101" s="70"/>
      <c r="F101" s="70"/>
      <c r="G101" s="139" t="s">
        <v>234</v>
      </c>
      <c r="H101" s="70"/>
      <c r="I101" s="70"/>
      <c r="J101" s="70"/>
      <c r="K101" s="140"/>
    </row>
  </sheetData>
  <sheetProtection password="DBAD" sheet="1" objects="1" scenarios="1" selectLockedCells="1"/>
  <phoneticPr fontId="3" type="noConversion"/>
  <printOptions horizontalCentered="1"/>
  <pageMargins left="0.5" right="0.5" top="0.5" bottom="0.5" header="0.5" footer="0.5"/>
  <pageSetup scale="5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indexed="29"/>
    <pageSetUpPr fitToPage="1"/>
  </sheetPr>
  <dimension ref="A1:E141"/>
  <sheetViews>
    <sheetView view="pageBreakPreview" topLeftCell="A53" zoomScaleNormal="100" zoomScaleSheetLayoutView="100" workbookViewId="0">
      <selection activeCell="D82" sqref="D82:D97"/>
    </sheetView>
  </sheetViews>
  <sheetFormatPr defaultColWidth="9.109375" defaultRowHeight="13.8" x14ac:dyDescent="0.3"/>
  <cols>
    <col min="1" max="1" width="4.5546875" style="2" customWidth="1"/>
    <col min="2" max="2" width="58" style="2" customWidth="1"/>
    <col min="3" max="3" width="3.6640625" style="2" customWidth="1"/>
    <col min="4" max="4" width="13.33203125" style="2" customWidth="1"/>
    <col min="5" max="5" width="2.5546875" style="2" customWidth="1"/>
    <col min="6" max="16384" width="9.109375" style="2"/>
  </cols>
  <sheetData>
    <row r="1" spans="1:5" ht="18" x14ac:dyDescent="0.35">
      <c r="A1" s="3" t="str">
        <f>Enrollment!A1</f>
        <v>SAMPLE ELEMENTARY</v>
      </c>
      <c r="B1" s="1"/>
      <c r="C1" s="1"/>
      <c r="D1" s="1"/>
      <c r="E1" s="1"/>
    </row>
    <row r="2" spans="1:5" ht="18" x14ac:dyDescent="0.35">
      <c r="A2" s="3" t="str">
        <f>Enrollment!A2</f>
        <v>COST CENTER - 1234</v>
      </c>
      <c r="B2" s="1"/>
      <c r="C2" s="1"/>
      <c r="D2" s="1"/>
      <c r="E2" s="1"/>
    </row>
    <row r="3" spans="1:5" ht="18" x14ac:dyDescent="0.35">
      <c r="A3" s="3" t="str">
        <f>Enrollment!A3</f>
        <v>ANY ZONE</v>
      </c>
      <c r="B3" s="1"/>
      <c r="C3" s="1"/>
      <c r="D3" s="1"/>
      <c r="E3" s="1"/>
    </row>
    <row r="4" spans="1:5" ht="18" x14ac:dyDescent="0.35">
      <c r="A4" s="3" t="str">
        <f>Enrollment!A4</f>
        <v>FISCAL YEAR 2012-2013</v>
      </c>
      <c r="B4" s="1"/>
      <c r="C4" s="1"/>
      <c r="D4" s="1"/>
      <c r="E4" s="1"/>
    </row>
    <row r="5" spans="1:5" x14ac:dyDescent="0.3">
      <c r="A5" s="4"/>
      <c r="B5" s="4"/>
      <c r="C5" s="4"/>
      <c r="D5" s="4"/>
      <c r="E5" s="4"/>
    </row>
    <row r="6" spans="1:5" ht="15.6" x14ac:dyDescent="0.3">
      <c r="A6" s="145" t="s">
        <v>692</v>
      </c>
      <c r="B6" s="146"/>
      <c r="C6" s="147"/>
      <c r="D6" s="147"/>
      <c r="E6" s="148"/>
    </row>
    <row r="7" spans="1:5" x14ac:dyDescent="0.3">
      <c r="A7" s="4"/>
      <c r="B7" s="4"/>
      <c r="C7" s="4"/>
      <c r="D7" s="4"/>
      <c r="E7" s="70"/>
    </row>
    <row r="8" spans="1:5" x14ac:dyDescent="0.3">
      <c r="A8" s="4"/>
      <c r="B8" s="4"/>
      <c r="C8" s="4"/>
      <c r="D8" s="149" t="s">
        <v>697</v>
      </c>
      <c r="E8" s="150"/>
    </row>
    <row r="9" spans="1:5" x14ac:dyDescent="0.3">
      <c r="A9" s="23" t="s">
        <v>693</v>
      </c>
      <c r="B9" s="4"/>
      <c r="C9" s="4"/>
      <c r="D9" s="4"/>
      <c r="E9" s="70"/>
    </row>
    <row r="10" spans="1:5" s="70" customFormat="1" x14ac:dyDescent="0.3">
      <c r="B10" s="70" t="s">
        <v>324</v>
      </c>
      <c r="D10" s="151">
        <v>0.8</v>
      </c>
    </row>
    <row r="11" spans="1:5" x14ac:dyDescent="0.3">
      <c r="A11" s="4"/>
      <c r="B11" s="4" t="s">
        <v>1360</v>
      </c>
      <c r="C11" s="4"/>
      <c r="D11" s="1133">
        <v>6390</v>
      </c>
      <c r="E11" s="70"/>
    </row>
    <row r="12" spans="1:5" x14ac:dyDescent="0.3">
      <c r="A12" s="4"/>
      <c r="B12" s="4" t="s">
        <v>1940</v>
      </c>
      <c r="C12" s="4"/>
      <c r="D12" s="1134">
        <v>10650</v>
      </c>
      <c r="E12" s="70"/>
    </row>
    <row r="13" spans="1:5" x14ac:dyDescent="0.3">
      <c r="A13" s="4"/>
      <c r="B13" s="4" t="s">
        <v>1941</v>
      </c>
      <c r="C13" s="4"/>
      <c r="D13" s="1134">
        <v>14068</v>
      </c>
      <c r="E13" s="70"/>
    </row>
    <row r="14" spans="1:5" x14ac:dyDescent="0.3">
      <c r="A14" s="4"/>
      <c r="B14" s="4" t="s">
        <v>1901</v>
      </c>
      <c r="C14" s="4"/>
      <c r="D14" s="1134">
        <v>90913</v>
      </c>
      <c r="E14" s="70"/>
    </row>
    <row r="15" spans="1:5" x14ac:dyDescent="0.3">
      <c r="A15" s="4"/>
      <c r="B15" s="4"/>
      <c r="C15" s="4"/>
      <c r="D15" s="152"/>
      <c r="E15" s="70"/>
    </row>
    <row r="16" spans="1:5" x14ac:dyDescent="0.3">
      <c r="A16" s="23" t="s">
        <v>694</v>
      </c>
      <c r="B16" s="4"/>
      <c r="C16" s="4"/>
      <c r="D16" s="152"/>
      <c r="E16" s="70"/>
    </row>
    <row r="17" spans="1:5" x14ac:dyDescent="0.3">
      <c r="A17" s="4"/>
      <c r="B17" s="4" t="s">
        <v>506</v>
      </c>
      <c r="C17" s="4"/>
      <c r="D17" s="151">
        <v>6.4</v>
      </c>
      <c r="E17" s="70"/>
    </row>
    <row r="18" spans="1:5" x14ac:dyDescent="0.3">
      <c r="A18" s="4"/>
      <c r="B18" s="4"/>
      <c r="C18" s="4"/>
      <c r="D18" s="152"/>
      <c r="E18" s="70"/>
    </row>
    <row r="19" spans="1:5" s="154" customFormat="1" hidden="1" x14ac:dyDescent="0.3">
      <c r="A19" s="153" t="s">
        <v>1721</v>
      </c>
      <c r="D19" s="155"/>
    </row>
    <row r="20" spans="1:5" s="154" customFormat="1" hidden="1" x14ac:dyDescent="0.3">
      <c r="B20" s="154" t="s">
        <v>506</v>
      </c>
      <c r="D20" s="156"/>
    </row>
    <row r="21" spans="1:5" s="154" customFormat="1" hidden="1" x14ac:dyDescent="0.3">
      <c r="D21" s="155"/>
    </row>
    <row r="22" spans="1:5" x14ac:dyDescent="0.3">
      <c r="A22" s="23" t="s">
        <v>1754</v>
      </c>
      <c r="B22" s="4"/>
      <c r="C22" s="4"/>
      <c r="D22" s="152"/>
      <c r="E22" s="70"/>
    </row>
    <row r="23" spans="1:5" x14ac:dyDescent="0.3">
      <c r="A23" s="4"/>
      <c r="B23" s="4" t="s">
        <v>506</v>
      </c>
      <c r="C23" s="4"/>
      <c r="D23" s="151">
        <v>0</v>
      </c>
      <c r="E23" s="70"/>
    </row>
    <row r="24" spans="1:5" x14ac:dyDescent="0.3">
      <c r="A24" s="4"/>
      <c r="B24" s="4" t="s">
        <v>1315</v>
      </c>
      <c r="C24" s="4"/>
      <c r="D24" s="151">
        <v>0</v>
      </c>
      <c r="E24" s="70"/>
    </row>
    <row r="25" spans="1:5" x14ac:dyDescent="0.3">
      <c r="A25" s="70"/>
      <c r="B25" s="70"/>
      <c r="C25" s="70"/>
      <c r="D25" s="157"/>
      <c r="E25" s="70"/>
    </row>
    <row r="26" spans="1:5" x14ac:dyDescent="0.3">
      <c r="A26" s="70"/>
      <c r="B26" s="70"/>
      <c r="C26" s="70"/>
      <c r="D26" s="157"/>
      <c r="E26" s="70"/>
    </row>
    <row r="27" spans="1:5" s="158" customFormat="1" x14ac:dyDescent="0.3">
      <c r="A27" s="139" t="str">
        <f>'Revenue Projection'!A39</f>
        <v>SAI - Supplemental Academic Instruction - (Project 3161)</v>
      </c>
      <c r="B27" s="70"/>
      <c r="C27" s="70"/>
      <c r="D27" s="157"/>
      <c r="E27" s="70"/>
    </row>
    <row r="28" spans="1:5" s="158" customFormat="1" x14ac:dyDescent="0.3">
      <c r="A28" s="70"/>
      <c r="B28" s="70" t="s">
        <v>506</v>
      </c>
      <c r="C28" s="70"/>
      <c r="D28" s="151">
        <v>1</v>
      </c>
      <c r="E28" s="70"/>
    </row>
    <row r="29" spans="1:5" s="158" customFormat="1" x14ac:dyDescent="0.3">
      <c r="A29" s="70"/>
      <c r="B29" s="70" t="s">
        <v>1836</v>
      </c>
      <c r="C29" s="70"/>
      <c r="D29" s="1193">
        <v>0</v>
      </c>
      <c r="E29" s="70"/>
    </row>
    <row r="30" spans="1:5" s="158" customFormat="1" x14ac:dyDescent="0.3">
      <c r="A30" s="70"/>
      <c r="B30" s="70"/>
      <c r="C30" s="70"/>
      <c r="D30" s="157"/>
      <c r="E30" s="70"/>
    </row>
    <row r="31" spans="1:5" s="70" customFormat="1" x14ac:dyDescent="0.3">
      <c r="A31" s="1119" t="str">
        <f>'Revenue Projection'!A59</f>
        <v>School Assistant Principals - District Funded - (Project 3010)</v>
      </c>
      <c r="B31" s="158"/>
      <c r="D31" s="157"/>
    </row>
    <row r="32" spans="1:5" s="70" customFormat="1" x14ac:dyDescent="0.3">
      <c r="B32" s="70" t="s">
        <v>1768</v>
      </c>
      <c r="D32" s="151">
        <v>0</v>
      </c>
    </row>
    <row r="33" spans="1:5" s="70" customFormat="1" x14ac:dyDescent="0.3">
      <c r="B33" s="70" t="s">
        <v>1698</v>
      </c>
      <c r="D33" s="159">
        <v>0</v>
      </c>
    </row>
    <row r="34" spans="1:5" s="70" customFormat="1" x14ac:dyDescent="0.3">
      <c r="D34" s="157"/>
    </row>
    <row r="35" spans="1:5" s="158" customFormat="1" x14ac:dyDescent="0.3">
      <c r="A35" s="139" t="str">
        <f>'Revenue Projection'!A40</f>
        <v>SAI - ESOL - (Project 4110)</v>
      </c>
      <c r="B35" s="70"/>
      <c r="C35" s="70"/>
      <c r="D35" s="157"/>
      <c r="E35" s="70"/>
    </row>
    <row r="36" spans="1:5" s="158" customFormat="1" x14ac:dyDescent="0.3">
      <c r="A36" s="70"/>
      <c r="B36" s="70" t="s">
        <v>1346</v>
      </c>
      <c r="C36" s="70"/>
      <c r="D36" s="151">
        <v>1</v>
      </c>
      <c r="E36" s="70"/>
    </row>
    <row r="37" spans="1:5" s="158" customFormat="1" x14ac:dyDescent="0.3">
      <c r="A37" s="70"/>
      <c r="B37" s="70"/>
      <c r="C37" s="70"/>
      <c r="D37" s="157"/>
      <c r="E37" s="70"/>
    </row>
    <row r="38" spans="1:5" s="158" customFormat="1" x14ac:dyDescent="0.3">
      <c r="A38" s="139" t="str">
        <f>'Revenue Projection'!A43</f>
        <v>SAI - Learning Strategies - (Project 9162)</v>
      </c>
      <c r="B38" s="70"/>
      <c r="C38" s="70"/>
      <c r="D38" s="157"/>
      <c r="E38" s="70"/>
    </row>
    <row r="39" spans="1:5" s="158" customFormat="1" x14ac:dyDescent="0.3">
      <c r="A39" s="70"/>
      <c r="B39" s="70" t="s">
        <v>1629</v>
      </c>
      <c r="C39" s="70"/>
      <c r="D39" s="151">
        <v>0</v>
      </c>
      <c r="E39" s="70"/>
    </row>
    <row r="40" spans="1:5" x14ac:dyDescent="0.3">
      <c r="A40" s="4"/>
      <c r="B40" s="4"/>
      <c r="C40" s="4"/>
      <c r="D40" s="152"/>
      <c r="E40" s="70"/>
    </row>
    <row r="41" spans="1:5" s="158" customFormat="1" x14ac:dyDescent="0.3">
      <c r="A41" s="139" t="s">
        <v>1777</v>
      </c>
      <c r="B41" s="70"/>
      <c r="C41" s="70"/>
      <c r="D41" s="157"/>
      <c r="E41" s="70"/>
    </row>
    <row r="42" spans="1:5" s="158" customFormat="1" x14ac:dyDescent="0.3">
      <c r="A42" s="70"/>
      <c r="B42" s="70" t="s">
        <v>506</v>
      </c>
      <c r="C42" s="70"/>
      <c r="D42" s="151">
        <v>0.25</v>
      </c>
      <c r="E42" s="70"/>
    </row>
    <row r="43" spans="1:5" x14ac:dyDescent="0.3">
      <c r="A43" s="4"/>
      <c r="B43" s="4"/>
      <c r="C43" s="4"/>
      <c r="D43" s="152"/>
      <c r="E43" s="70"/>
    </row>
    <row r="44" spans="1:5" s="154" customFormat="1" hidden="1" x14ac:dyDescent="0.3">
      <c r="A44" s="153" t="s">
        <v>1780</v>
      </c>
      <c r="D44" s="155"/>
    </row>
    <row r="45" spans="1:5" s="154" customFormat="1" hidden="1" x14ac:dyDescent="0.3">
      <c r="B45" s="154" t="s">
        <v>506</v>
      </c>
      <c r="D45" s="156"/>
    </row>
    <row r="46" spans="1:5" s="154" customFormat="1" hidden="1" x14ac:dyDescent="0.3">
      <c r="D46" s="155"/>
    </row>
    <row r="47" spans="1:5" s="158" customFormat="1" x14ac:dyDescent="0.3">
      <c r="A47" s="139" t="s">
        <v>1757</v>
      </c>
      <c r="B47" s="70"/>
      <c r="C47" s="70"/>
      <c r="D47" s="157"/>
      <c r="E47" s="70"/>
    </row>
    <row r="48" spans="1:5" s="158" customFormat="1" x14ac:dyDescent="0.3">
      <c r="A48" s="70"/>
      <c r="B48" s="70" t="s">
        <v>506</v>
      </c>
      <c r="C48" s="70"/>
      <c r="D48" s="151">
        <v>0</v>
      </c>
      <c r="E48" s="70"/>
    </row>
    <row r="49" spans="1:5" s="158" customFormat="1" x14ac:dyDescent="0.3">
      <c r="A49" s="70"/>
      <c r="B49" s="70" t="s">
        <v>1315</v>
      </c>
      <c r="C49" s="70"/>
      <c r="D49" s="151">
        <v>0</v>
      </c>
      <c r="E49" s="70"/>
    </row>
    <row r="50" spans="1:5" x14ac:dyDescent="0.3">
      <c r="A50" s="4"/>
      <c r="B50" s="4"/>
      <c r="C50" s="4"/>
      <c r="D50" s="152"/>
      <c r="E50" s="70"/>
    </row>
    <row r="51" spans="1:5" x14ac:dyDescent="0.3">
      <c r="A51" s="23" t="s">
        <v>331</v>
      </c>
      <c r="B51" s="4"/>
      <c r="C51" s="4"/>
      <c r="D51" s="152"/>
      <c r="E51" s="70"/>
    </row>
    <row r="52" spans="1:5" x14ac:dyDescent="0.3">
      <c r="A52" s="4"/>
      <c r="B52" s="4" t="s">
        <v>1297</v>
      </c>
      <c r="C52" s="4"/>
      <c r="D52" s="151">
        <v>0</v>
      </c>
      <c r="E52" s="70"/>
    </row>
    <row r="53" spans="1:5" x14ac:dyDescent="0.3">
      <c r="A53" s="4"/>
      <c r="B53" s="4"/>
      <c r="C53" s="4"/>
      <c r="D53" s="152"/>
      <c r="E53" s="70"/>
    </row>
    <row r="54" spans="1:5" x14ac:dyDescent="0.3">
      <c r="A54" s="23" t="s">
        <v>1985</v>
      </c>
      <c r="B54" s="4"/>
      <c r="C54" s="4"/>
      <c r="D54" s="152"/>
      <c r="E54" s="70"/>
    </row>
    <row r="55" spans="1:5" x14ac:dyDescent="0.3">
      <c r="A55" s="4"/>
      <c r="B55" s="4" t="s">
        <v>326</v>
      </c>
      <c r="C55" s="4"/>
      <c r="D55" s="151">
        <v>1.59</v>
      </c>
      <c r="E55" s="70"/>
    </row>
    <row r="56" spans="1:5" x14ac:dyDescent="0.3">
      <c r="A56" s="4"/>
      <c r="B56" s="4" t="s">
        <v>324</v>
      </c>
      <c r="C56" s="4"/>
      <c r="D56" s="159">
        <v>0</v>
      </c>
      <c r="E56" s="70"/>
    </row>
    <row r="57" spans="1:5" x14ac:dyDescent="0.3">
      <c r="A57" s="4"/>
      <c r="B57" s="4" t="s">
        <v>1646</v>
      </c>
      <c r="C57" s="4"/>
      <c r="D57" s="160">
        <v>0.22500000000000001</v>
      </c>
      <c r="E57" s="70"/>
    </row>
    <row r="58" spans="1:5" x14ac:dyDescent="0.3">
      <c r="A58" s="4"/>
      <c r="B58" s="4" t="s">
        <v>1393</v>
      </c>
      <c r="C58" s="4"/>
      <c r="D58" s="159">
        <v>0</v>
      </c>
      <c r="E58" s="70"/>
    </row>
    <row r="59" spans="1:5" s="144" customFormat="1" x14ac:dyDescent="0.3">
      <c r="B59" s="144" t="s">
        <v>1886</v>
      </c>
      <c r="D59" s="161">
        <v>0</v>
      </c>
    </row>
    <row r="60" spans="1:5" x14ac:dyDescent="0.3">
      <c r="A60" s="4"/>
      <c r="B60" s="4" t="s">
        <v>695</v>
      </c>
      <c r="C60" s="4"/>
      <c r="D60" s="159">
        <v>5</v>
      </c>
      <c r="E60" s="70"/>
    </row>
    <row r="61" spans="1:5" x14ac:dyDescent="0.3">
      <c r="A61" s="4"/>
      <c r="B61" s="4" t="s">
        <v>696</v>
      </c>
      <c r="C61" s="4"/>
      <c r="D61" s="159">
        <v>0</v>
      </c>
      <c r="E61" s="70"/>
    </row>
    <row r="62" spans="1:5" x14ac:dyDescent="0.3">
      <c r="A62" s="4"/>
      <c r="B62" s="4" t="s">
        <v>351</v>
      </c>
      <c r="C62" s="4"/>
      <c r="D62" s="159">
        <v>0</v>
      </c>
      <c r="E62" s="70"/>
    </row>
    <row r="63" spans="1:5" x14ac:dyDescent="0.3">
      <c r="A63" s="4"/>
      <c r="B63" s="4" t="s">
        <v>349</v>
      </c>
      <c r="C63" s="4"/>
      <c r="D63" s="159">
        <v>0</v>
      </c>
      <c r="E63" s="70"/>
    </row>
    <row r="64" spans="1:5" x14ac:dyDescent="0.3">
      <c r="A64" s="4"/>
      <c r="B64" s="4"/>
      <c r="C64" s="4"/>
      <c r="D64" s="152"/>
      <c r="E64" s="70"/>
    </row>
    <row r="65" spans="1:5" x14ac:dyDescent="0.3">
      <c r="A65" s="23" t="s">
        <v>1970</v>
      </c>
      <c r="B65" s="4"/>
      <c r="C65" s="4"/>
      <c r="D65" s="152"/>
      <c r="E65" s="70"/>
    </row>
    <row r="66" spans="1:5" x14ac:dyDescent="0.3">
      <c r="A66" s="4"/>
      <c r="B66" s="4" t="s">
        <v>1297</v>
      </c>
      <c r="C66" s="4"/>
      <c r="D66" s="151">
        <v>0.5</v>
      </c>
      <c r="E66" s="70"/>
    </row>
    <row r="67" spans="1:5" x14ac:dyDescent="0.3">
      <c r="A67" s="4"/>
      <c r="B67" s="4"/>
      <c r="C67" s="4"/>
      <c r="D67" s="4"/>
      <c r="E67" s="70"/>
    </row>
    <row r="68" spans="1:5" x14ac:dyDescent="0.3">
      <c r="A68" s="4"/>
      <c r="B68" s="4"/>
      <c r="C68" s="4"/>
      <c r="D68" s="152"/>
      <c r="E68" s="70"/>
    </row>
    <row r="69" spans="1:5" s="1389" customFormat="1" hidden="1" x14ac:dyDescent="0.3">
      <c r="A69" s="1388" t="s">
        <v>1897</v>
      </c>
      <c r="D69" s="1390"/>
    </row>
    <row r="70" spans="1:5" s="1389" customFormat="1" hidden="1" x14ac:dyDescent="0.3">
      <c r="B70" s="1389" t="s">
        <v>1303</v>
      </c>
      <c r="D70" s="1391"/>
    </row>
    <row r="71" spans="1:5" s="1389" customFormat="1" hidden="1" x14ac:dyDescent="0.3">
      <c r="B71" s="1389" t="s">
        <v>1898</v>
      </c>
      <c r="D71" s="1392"/>
    </row>
    <row r="72" spans="1:5" s="1389" customFormat="1" hidden="1" x14ac:dyDescent="0.3">
      <c r="B72" s="1389" t="s">
        <v>1899</v>
      </c>
      <c r="D72" s="1392"/>
    </row>
    <row r="73" spans="1:5" s="1389" customFormat="1" hidden="1" x14ac:dyDescent="0.3">
      <c r="B73" s="1389" t="s">
        <v>1302</v>
      </c>
      <c r="D73" s="1392"/>
    </row>
    <row r="74" spans="1:5" x14ac:dyDescent="0.3">
      <c r="A74" s="4"/>
      <c r="B74" s="4"/>
      <c r="C74" s="4"/>
      <c r="D74" s="114"/>
      <c r="E74" s="70"/>
    </row>
    <row r="75" spans="1:5" x14ac:dyDescent="0.3">
      <c r="A75" s="23" t="s">
        <v>2010</v>
      </c>
      <c r="B75" s="4"/>
      <c r="C75" s="4"/>
      <c r="D75" s="114"/>
      <c r="E75" s="70"/>
    </row>
    <row r="76" spans="1:5" x14ac:dyDescent="0.3">
      <c r="A76" s="4"/>
      <c r="B76" s="4" t="s">
        <v>2008</v>
      </c>
      <c r="C76" s="4"/>
      <c r="D76" s="151">
        <v>5.2</v>
      </c>
      <c r="E76" s="70"/>
    </row>
    <row r="77" spans="1:5" x14ac:dyDescent="0.3">
      <c r="A77" s="4"/>
      <c r="B77" s="4" t="s">
        <v>2009</v>
      </c>
      <c r="C77" s="4"/>
      <c r="D77" s="151">
        <v>5</v>
      </c>
      <c r="E77" s="70"/>
    </row>
    <row r="78" spans="1:5" x14ac:dyDescent="0.3">
      <c r="A78" s="4"/>
      <c r="B78" s="4" t="s">
        <v>1345</v>
      </c>
      <c r="C78" s="4"/>
      <c r="D78" s="151">
        <v>0</v>
      </c>
      <c r="E78" s="70"/>
    </row>
    <row r="79" spans="1:5" x14ac:dyDescent="0.3">
      <c r="A79" s="4"/>
      <c r="B79" s="4"/>
      <c r="C79" s="4"/>
      <c r="D79" s="114"/>
      <c r="E79" s="70"/>
    </row>
    <row r="80" spans="1:5" x14ac:dyDescent="0.3">
      <c r="A80" s="4"/>
      <c r="B80" s="4"/>
      <c r="C80" s="4"/>
      <c r="D80" s="114"/>
      <c r="E80" s="70"/>
    </row>
    <row r="81" spans="1:5" ht="14.4" x14ac:dyDescent="0.3">
      <c r="A81" s="1120" t="s">
        <v>1983</v>
      </c>
      <c r="B81" s="4"/>
      <c r="C81" s="4"/>
      <c r="D81" s="114"/>
      <c r="E81" s="70"/>
    </row>
    <row r="82" spans="1:5" ht="14.4" x14ac:dyDescent="0.3">
      <c r="A82" s="24" t="s">
        <v>1951</v>
      </c>
      <c r="B82" s="4"/>
      <c r="C82" s="4"/>
      <c r="D82" s="1463">
        <v>34165.14</v>
      </c>
      <c r="E82" s="70"/>
    </row>
    <row r="83" spans="1:5" ht="14.4" x14ac:dyDescent="0.3">
      <c r="A83" s="1121" t="s">
        <v>1952</v>
      </c>
      <c r="B83" s="4"/>
      <c r="C83" s="4"/>
      <c r="D83" s="1463">
        <v>0</v>
      </c>
      <c r="E83" s="70"/>
    </row>
    <row r="84" spans="1:5" ht="14.4" x14ac:dyDescent="0.3">
      <c r="A84" s="1121" t="s">
        <v>1953</v>
      </c>
      <c r="B84" s="4"/>
      <c r="C84" s="4"/>
      <c r="D84" s="1463">
        <v>10135.379999999999</v>
      </c>
      <c r="E84" s="70"/>
    </row>
    <row r="85" spans="1:5" ht="14.4" x14ac:dyDescent="0.3">
      <c r="A85" s="1121" t="s">
        <v>1954</v>
      </c>
      <c r="B85" s="4"/>
      <c r="C85" s="4"/>
      <c r="D85" s="1463">
        <v>753.5</v>
      </c>
      <c r="E85" s="70"/>
    </row>
    <row r="86" spans="1:5" ht="14.4" x14ac:dyDescent="0.3">
      <c r="A86" s="1121" t="s">
        <v>1955</v>
      </c>
      <c r="B86" s="4"/>
      <c r="C86" s="4"/>
      <c r="D86" s="1463">
        <v>6268.62</v>
      </c>
      <c r="E86" s="70"/>
    </row>
    <row r="87" spans="1:5" ht="14.4" x14ac:dyDescent="0.3">
      <c r="A87" s="1121" t="s">
        <v>1956</v>
      </c>
      <c r="B87" s="4"/>
      <c r="C87" s="4"/>
      <c r="D87" s="1463">
        <v>8217.98</v>
      </c>
      <c r="E87" s="70"/>
    </row>
    <row r="88" spans="1:5" ht="14.4" x14ac:dyDescent="0.3">
      <c r="A88" s="1121" t="s">
        <v>1957</v>
      </c>
      <c r="B88" s="4"/>
      <c r="C88" s="4"/>
      <c r="D88" s="1463">
        <v>9238.68</v>
      </c>
      <c r="E88" s="70"/>
    </row>
    <row r="89" spans="1:5" ht="14.4" x14ac:dyDescent="0.3">
      <c r="A89" s="1121" t="s">
        <v>1958</v>
      </c>
      <c r="B89" s="4"/>
      <c r="C89" s="4"/>
      <c r="D89" s="1463">
        <v>3057.68</v>
      </c>
      <c r="E89" s="70"/>
    </row>
    <row r="90" spans="1:5" ht="14.4" x14ac:dyDescent="0.3">
      <c r="A90" s="1121" t="s">
        <v>1959</v>
      </c>
      <c r="B90" s="4"/>
      <c r="C90" s="4"/>
      <c r="D90" s="1463">
        <v>2950</v>
      </c>
      <c r="E90" s="70"/>
    </row>
    <row r="91" spans="1:5" ht="14.4" x14ac:dyDescent="0.3">
      <c r="A91" s="1121" t="s">
        <v>1960</v>
      </c>
      <c r="B91" s="4"/>
      <c r="C91" s="4"/>
      <c r="D91" s="1463">
        <v>1196.75</v>
      </c>
      <c r="E91" s="70"/>
    </row>
    <row r="92" spans="1:5" ht="14.4" x14ac:dyDescent="0.3">
      <c r="A92" s="1121" t="s">
        <v>1961</v>
      </c>
      <c r="B92" s="4"/>
      <c r="C92" s="4"/>
      <c r="D92" s="1463">
        <v>58243.46</v>
      </c>
      <c r="E92" s="70"/>
    </row>
    <row r="93" spans="1:5" ht="14.4" x14ac:dyDescent="0.3">
      <c r="A93" s="24" t="s">
        <v>1962</v>
      </c>
      <c r="B93" s="4"/>
      <c r="C93" s="4"/>
      <c r="D93" s="1463">
        <v>13387.18</v>
      </c>
      <c r="E93" s="70"/>
    </row>
    <row r="94" spans="1:5" ht="14.4" x14ac:dyDescent="0.3">
      <c r="A94" s="24" t="s">
        <v>1963</v>
      </c>
      <c r="B94" s="4"/>
      <c r="C94" s="4"/>
      <c r="D94" s="1463">
        <v>21281.83</v>
      </c>
      <c r="E94" s="70"/>
    </row>
    <row r="95" spans="1:5" x14ac:dyDescent="0.3">
      <c r="A95" s="4"/>
      <c r="B95" s="4"/>
      <c r="C95" s="4"/>
      <c r="D95" s="1464"/>
      <c r="E95" s="70"/>
    </row>
    <row r="96" spans="1:5" ht="14.4" x14ac:dyDescent="0.3">
      <c r="A96" s="1156" t="s">
        <v>1984</v>
      </c>
      <c r="B96" s="4"/>
      <c r="C96" s="4"/>
      <c r="D96" s="1464"/>
      <c r="E96" s="70"/>
    </row>
    <row r="97" spans="1:5" ht="14.4" x14ac:dyDescent="0.3">
      <c r="A97" s="1121" t="s">
        <v>1965</v>
      </c>
      <c r="B97" s="4"/>
      <c r="C97" s="4"/>
      <c r="D97" s="1463">
        <v>159459.81</v>
      </c>
      <c r="E97" s="70"/>
    </row>
    <row r="98" spans="1:5" x14ac:dyDescent="0.3">
      <c r="A98" s="4"/>
      <c r="B98" s="4"/>
      <c r="C98" s="4"/>
      <c r="D98" s="152"/>
      <c r="E98" s="70"/>
    </row>
    <row r="99" spans="1:5" x14ac:dyDescent="0.3">
      <c r="A99" s="4"/>
      <c r="B99" s="4"/>
      <c r="C99" s="4"/>
      <c r="D99" s="4"/>
      <c r="E99" s="4"/>
    </row>
    <row r="100" spans="1:5" ht="15.6" x14ac:dyDescent="0.3">
      <c r="A100" s="145" t="s">
        <v>1380</v>
      </c>
      <c r="B100" s="146"/>
      <c r="C100" s="147"/>
      <c r="D100" s="147"/>
      <c r="E100" s="148"/>
    </row>
    <row r="101" spans="1:5" x14ac:dyDescent="0.3">
      <c r="A101" s="4"/>
      <c r="B101" s="4"/>
      <c r="C101" s="4"/>
      <c r="D101" s="4"/>
      <c r="E101" s="4"/>
    </row>
    <row r="102" spans="1:5" s="138" customFormat="1" x14ac:dyDescent="0.3">
      <c r="A102" s="23" t="s">
        <v>108</v>
      </c>
      <c r="B102" s="23"/>
      <c r="C102" s="23"/>
      <c r="D102" s="23"/>
      <c r="E102" s="23"/>
    </row>
    <row r="103" spans="1:5" x14ac:dyDescent="0.3">
      <c r="A103" s="70"/>
      <c r="B103" s="70" t="s">
        <v>1305</v>
      </c>
      <c r="C103" s="70"/>
      <c r="D103" s="95">
        <f>+'Salary Menu MIS 3382'!H243</f>
        <v>0</v>
      </c>
      <c r="E103" s="70"/>
    </row>
    <row r="104" spans="1:5" x14ac:dyDescent="0.3">
      <c r="A104" s="70"/>
      <c r="B104" s="70" t="s">
        <v>1756</v>
      </c>
      <c r="C104" s="70"/>
      <c r="D104" s="95">
        <f>+'Salary Menu MIS 3382'!H263</f>
        <v>0</v>
      </c>
      <c r="E104" s="4"/>
    </row>
    <row r="105" spans="1:5" x14ac:dyDescent="0.3">
      <c r="A105" s="70"/>
      <c r="B105" s="70" t="s">
        <v>1926</v>
      </c>
      <c r="C105" s="70"/>
      <c r="D105" s="95">
        <f>+'Salary Menu MIS 3382'!H250</f>
        <v>0</v>
      </c>
      <c r="E105" s="4"/>
    </row>
    <row r="106" spans="1:5" s="158" customFormat="1" x14ac:dyDescent="0.3">
      <c r="A106" s="70"/>
      <c r="B106" s="70" t="s">
        <v>297</v>
      </c>
      <c r="C106" s="70"/>
      <c r="D106" s="95">
        <f>+'Salary Menu MIS 3382'!H449</f>
        <v>558</v>
      </c>
      <c r="E106" s="70"/>
    </row>
    <row r="107" spans="1:5" s="158" customFormat="1" x14ac:dyDescent="0.3">
      <c r="A107" s="70"/>
      <c r="B107" s="70" t="s">
        <v>1635</v>
      </c>
      <c r="C107" s="70"/>
      <c r="D107" s="95">
        <f>'Salary Menu MIS 3382'!H256</f>
        <v>234820</v>
      </c>
      <c r="E107" s="70"/>
    </row>
    <row r="108" spans="1:5" s="158" customFormat="1" x14ac:dyDescent="0.3">
      <c r="A108" s="70"/>
      <c r="B108" s="70" t="s">
        <v>2006</v>
      </c>
      <c r="C108" s="70"/>
      <c r="D108" s="95">
        <f>+'Salary Menu MIS 3382'!H321</f>
        <v>0</v>
      </c>
      <c r="E108" s="70"/>
    </row>
    <row r="109" spans="1:5" s="154" customFormat="1" hidden="1" x14ac:dyDescent="0.3">
      <c r="B109" s="154" t="s">
        <v>1645</v>
      </c>
      <c r="D109" s="162">
        <f>'Salary Menu MIS 3382'!H359</f>
        <v>0</v>
      </c>
    </row>
    <row r="110" spans="1:5" s="158" customFormat="1" x14ac:dyDescent="0.3">
      <c r="A110" s="70"/>
      <c r="B110" s="70" t="s">
        <v>1755</v>
      </c>
      <c r="C110" s="70"/>
      <c r="D110" s="95">
        <f>'Salary Menu MIS 3382'!H372</f>
        <v>0</v>
      </c>
      <c r="E110" s="70"/>
    </row>
    <row r="111" spans="1:5" s="154" customFormat="1" hidden="1" x14ac:dyDescent="0.3">
      <c r="B111" s="154" t="s">
        <v>1816</v>
      </c>
      <c r="D111" s="105">
        <f>+'Salary Menu MIS 3382'!H398</f>
        <v>0</v>
      </c>
    </row>
    <row r="112" spans="1:5" s="164" customFormat="1" hidden="1" x14ac:dyDescent="0.3">
      <c r="B112" s="164" t="s">
        <v>1792</v>
      </c>
      <c r="D112" s="101">
        <f>+'Salary Menu MIS 3382'!H509</f>
        <v>0</v>
      </c>
    </row>
    <row r="113" spans="1:5" s="164" customFormat="1" hidden="1" x14ac:dyDescent="0.3">
      <c r="B113" s="164" t="s">
        <v>1798</v>
      </c>
      <c r="D113" s="101">
        <f>+'Salary Menu MIS 3382'!H495</f>
        <v>0</v>
      </c>
    </row>
    <row r="114" spans="1:5" x14ac:dyDescent="0.3">
      <c r="A114" s="70"/>
      <c r="B114" s="70"/>
      <c r="C114" s="70"/>
      <c r="D114" s="95"/>
      <c r="E114" s="4"/>
    </row>
    <row r="115" spans="1:5" s="138" customFormat="1" x14ac:dyDescent="0.3">
      <c r="A115" s="139" t="s">
        <v>1381</v>
      </c>
      <c r="B115" s="139"/>
      <c r="C115" s="139"/>
      <c r="D115" s="94"/>
      <c r="E115" s="23"/>
    </row>
    <row r="116" spans="1:5" s="158" customFormat="1" x14ac:dyDescent="0.3">
      <c r="A116" s="4"/>
      <c r="B116" s="4" t="str">
        <f>'Revenue Projection'!A25</f>
        <v>CSR - Instructional Materials - (Project 3125)</v>
      </c>
      <c r="C116" s="4"/>
      <c r="D116" s="86">
        <f>'Revenue Projection'!H25</f>
        <v>0</v>
      </c>
      <c r="E116" s="4"/>
    </row>
    <row r="117" spans="1:5" x14ac:dyDescent="0.3">
      <c r="A117" s="4"/>
      <c r="B117" s="4" t="str">
        <f>'Revenue Projection'!A31</f>
        <v>Florida Teachers Lead - (Project 3180)</v>
      </c>
      <c r="C117" s="4"/>
      <c r="D117" s="86">
        <f>'Revenue Projection'!H31</f>
        <v>6200</v>
      </c>
      <c r="E117" s="4"/>
    </row>
    <row r="118" spans="1:5" x14ac:dyDescent="0.3">
      <c r="A118" s="4"/>
      <c r="B118" s="4" t="str">
        <f>'Revenue Projection'!A32</f>
        <v>Instructional Materials - Media - (Project 3106)</v>
      </c>
      <c r="C118" s="4"/>
      <c r="D118" s="86">
        <f>'Revenue Projection'!H32</f>
        <v>1649</v>
      </c>
      <c r="E118" s="4"/>
    </row>
    <row r="119" spans="1:5" x14ac:dyDescent="0.3">
      <c r="A119" s="4"/>
      <c r="B119" s="4" t="str">
        <f>'Revenue Projection'!A33</f>
        <v>Instructional Materials - Science - (Project 3109)</v>
      </c>
      <c r="C119" s="4"/>
      <c r="D119" s="86">
        <f>'Revenue Projection'!H33</f>
        <v>452</v>
      </c>
      <c r="E119" s="4"/>
    </row>
    <row r="120" spans="1:5" x14ac:dyDescent="0.3">
      <c r="A120" s="4"/>
      <c r="B120" s="4" t="str">
        <f>'Revenue Projection'!A34</f>
        <v>Instructional Materials - Textbook - (Project 3105)</v>
      </c>
      <c r="C120" s="4"/>
      <c r="D120" s="86">
        <f>'Revenue Projection'!H34</f>
        <v>26539</v>
      </c>
      <c r="E120" s="4"/>
    </row>
    <row r="121" spans="1:5" x14ac:dyDescent="0.3">
      <c r="A121" s="4"/>
      <c r="B121" s="4" t="str">
        <f>'Revenue Projection'!A36</f>
        <v>Lottery - School Advisory Council - (Project 3002)</v>
      </c>
      <c r="C121" s="4"/>
      <c r="D121" s="86">
        <f>'Revenue Projection'!H36</f>
        <v>0</v>
      </c>
      <c r="E121" s="4"/>
    </row>
    <row r="122" spans="1:5" x14ac:dyDescent="0.3">
      <c r="A122" s="4"/>
      <c r="B122" s="4" t="str">
        <f>'Revenue Projection'!A37</f>
        <v>Lottery - School Recognition - (Project 3160)</v>
      </c>
      <c r="C122" s="4"/>
      <c r="D122" s="86">
        <f>'Revenue Projection'!H37</f>
        <v>0</v>
      </c>
      <c r="E122" s="4"/>
    </row>
    <row r="123" spans="1:5" x14ac:dyDescent="0.3">
      <c r="A123" s="4"/>
      <c r="B123" s="4" t="s">
        <v>1873</v>
      </c>
      <c r="C123" s="4"/>
      <c r="D123" s="86">
        <f>+'Revenue Projection'!H52</f>
        <v>0</v>
      </c>
      <c r="E123" s="4"/>
    </row>
    <row r="124" spans="1:5" s="4" customFormat="1" x14ac:dyDescent="0.3">
      <c r="B124" s="4" t="str">
        <f>'Revenue Projection'!A54</f>
        <v>Advanced Placement Initiative Set-Aside - (Project 7054)</v>
      </c>
      <c r="D124" s="86">
        <f>'Revenue Projection'!H54</f>
        <v>0</v>
      </c>
    </row>
    <row r="125" spans="1:5" x14ac:dyDescent="0.3">
      <c r="A125" s="4"/>
      <c r="B125" s="4" t="str">
        <f>'Revenue Projection'!A60</f>
        <v>School Maintenance - (Project 2909)</v>
      </c>
      <c r="C125" s="4"/>
      <c r="D125" s="86">
        <f>'Revenue Projection'!H60</f>
        <v>25412</v>
      </c>
      <c r="E125" s="4"/>
    </row>
    <row r="126" spans="1:5" x14ac:dyDescent="0.3">
      <c r="A126" s="4"/>
      <c r="B126" s="4" t="str">
        <f>'Revenue Projection'!A56</f>
        <v>Career Education Equipment and Supplies - (Project 2039)</v>
      </c>
      <c r="C126" s="4"/>
      <c r="D126" s="95">
        <f>'Revenue Projection'!H56</f>
        <v>0</v>
      </c>
      <c r="E126" s="4"/>
    </row>
    <row r="127" spans="1:5" x14ac:dyDescent="0.3">
      <c r="A127" s="4"/>
      <c r="B127" s="4" t="str">
        <f>'Revenue Projection'!A66</f>
        <v>Itinerant Adaptive P.E. - (Project 2017)</v>
      </c>
      <c r="C127" s="4"/>
      <c r="D127" s="95">
        <f>'Revenue Projection'!H66</f>
        <v>2458</v>
      </c>
      <c r="E127" s="70"/>
    </row>
    <row r="128" spans="1:5" s="158" customFormat="1" x14ac:dyDescent="0.3">
      <c r="A128" s="4"/>
      <c r="B128" s="4" t="str">
        <f>'Revenue Projection'!A67</f>
        <v>Itinerant Autistic Program - (Project 2018)</v>
      </c>
      <c r="C128" s="4"/>
      <c r="D128" s="95">
        <f>'Revenue Projection'!H67</f>
        <v>1775</v>
      </c>
      <c r="E128" s="70"/>
    </row>
    <row r="129" spans="1:5" s="158" customFormat="1" x14ac:dyDescent="0.3">
      <c r="A129" s="4"/>
      <c r="B129" s="4" t="str">
        <f>'Revenue Projection'!A68</f>
        <v>Itinerant Hearing Impaired - (Project 2008)</v>
      </c>
      <c r="C129" s="4"/>
      <c r="D129" s="95">
        <f>'Revenue Projection'!H68</f>
        <v>1149</v>
      </c>
      <c r="E129" s="70"/>
    </row>
    <row r="130" spans="1:5" s="158" customFormat="1" x14ac:dyDescent="0.3">
      <c r="A130" s="4"/>
      <c r="B130" s="4" t="str">
        <f>'Revenue Projection'!A69</f>
        <v>Itinerant Homebound - (Project 2023)</v>
      </c>
      <c r="C130" s="4"/>
      <c r="D130" s="95">
        <f>'Revenue Projection'!H69</f>
        <v>1600</v>
      </c>
      <c r="E130" s="70"/>
    </row>
    <row r="131" spans="1:5" s="158" customFormat="1" x14ac:dyDescent="0.3">
      <c r="A131" s="4"/>
      <c r="B131" s="4" t="str">
        <f>'Revenue Projection'!A70</f>
        <v>Itinerant Occupational/Physical Therapist - (Project 2019)</v>
      </c>
      <c r="C131" s="4"/>
      <c r="D131" s="95">
        <f>'Revenue Projection'!H70</f>
        <v>12378</v>
      </c>
      <c r="E131" s="70"/>
    </row>
    <row r="132" spans="1:5" s="158" customFormat="1" x14ac:dyDescent="0.3">
      <c r="A132" s="4"/>
      <c r="B132" s="4" t="str">
        <f>'Revenue Projection'!A71</f>
        <v>Itinerant Staffing Specialists - (Project 5012)</v>
      </c>
      <c r="C132" s="4"/>
      <c r="D132" s="95">
        <f>'Revenue Projection'!H71</f>
        <v>1993</v>
      </c>
      <c r="E132" s="70"/>
    </row>
    <row r="133" spans="1:5" s="158" customFormat="1" x14ac:dyDescent="0.3">
      <c r="A133" s="4"/>
      <c r="B133" s="4" t="str">
        <f>'Revenue Projection'!A72</f>
        <v>Itinerant Visually Impaired - (Project 2004)</v>
      </c>
      <c r="C133" s="4"/>
      <c r="D133" s="86">
        <f>'Revenue Projection'!H72</f>
        <v>2691</v>
      </c>
      <c r="E133" s="70"/>
    </row>
    <row r="134" spans="1:5" x14ac:dyDescent="0.3">
      <c r="A134" s="4"/>
      <c r="B134" s="4" t="str">
        <f>'Revenue Projection'!A73</f>
        <v>School Psychologists - (Project 2027)</v>
      </c>
      <c r="C134" s="4"/>
      <c r="D134" s="86">
        <f>'Revenue Projection'!H73</f>
        <v>18117</v>
      </c>
      <c r="E134" s="70"/>
    </row>
    <row r="135" spans="1:5" x14ac:dyDescent="0.3">
      <c r="A135" s="4"/>
      <c r="B135" s="4" t="str">
        <f>'Revenue Projection'!A74</f>
        <v>Medicaid - Nurses Contract - (Project 1084)</v>
      </c>
      <c r="C135" s="4"/>
      <c r="D135" s="86">
        <f>'Revenue Projection'!H74</f>
        <v>8148</v>
      </c>
      <c r="E135" s="70"/>
    </row>
    <row r="136" spans="1:5" x14ac:dyDescent="0.3">
      <c r="A136" s="4"/>
      <c r="B136" s="4" t="str">
        <f>'Revenue Projection'!A75</f>
        <v>SAI - Attendance Officer - (Project 3162)</v>
      </c>
      <c r="C136" s="4"/>
      <c r="D136" s="86">
        <f>'Revenue Projection'!H75</f>
        <v>2661</v>
      </c>
      <c r="E136" s="70"/>
    </row>
    <row r="137" spans="1:5" x14ac:dyDescent="0.3">
      <c r="A137" s="4"/>
      <c r="B137" s="4" t="str">
        <f>'Revenue Projection'!A76</f>
        <v>Safe Schools - School Resource Officers - (Project 3107)</v>
      </c>
      <c r="C137" s="4"/>
      <c r="D137" s="86">
        <f>'Revenue Projection'!H76</f>
        <v>0</v>
      </c>
      <c r="E137" s="70"/>
    </row>
    <row r="138" spans="1:5" x14ac:dyDescent="0.3">
      <c r="A138" s="4"/>
      <c r="B138" s="4" t="str">
        <f>'Revenue Projection'!A80</f>
        <v>Revenue to Offset Decentralized FTE Reserve (Project 3004)</v>
      </c>
      <c r="C138" s="4"/>
      <c r="D138" s="86">
        <f>'Revenue Projection'!H80</f>
        <v>25119</v>
      </c>
      <c r="E138" s="4"/>
    </row>
    <row r="139" spans="1:5" x14ac:dyDescent="0.3">
      <c r="A139" s="4"/>
      <c r="B139" s="4"/>
      <c r="C139" s="4"/>
      <c r="D139" s="4"/>
      <c r="E139" s="4"/>
    </row>
    <row r="140" spans="1:5" x14ac:dyDescent="0.3">
      <c r="A140" s="23" t="s">
        <v>1361</v>
      </c>
      <c r="B140" s="4"/>
      <c r="C140" s="4"/>
      <c r="D140" s="163">
        <f>SUM(D102:D139)</f>
        <v>373719</v>
      </c>
      <c r="E140" s="4"/>
    </row>
    <row r="141" spans="1:5" x14ac:dyDescent="0.3">
      <c r="A141" s="4"/>
      <c r="B141" s="4"/>
      <c r="C141" s="4"/>
      <c r="D141" s="86"/>
      <c r="E141" s="4"/>
    </row>
  </sheetData>
  <sheetProtection password="DBAD" sheet="1" objects="1" scenarios="1" selectLockedCells="1"/>
  <phoneticPr fontId="3" type="noConversion"/>
  <printOptions horizontalCentered="1"/>
  <pageMargins left="0.5" right="0.5" top="0.5" bottom="0.5" header="0.5" footer="0.5"/>
  <pageSetup scale="4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>
    <tabColor rgb="FF00C1EE"/>
    <pageSetUpPr fitToPage="1"/>
  </sheetPr>
  <dimension ref="A1:BP713"/>
  <sheetViews>
    <sheetView view="pageBreakPreview" zoomScaleNormal="100" zoomScaleSheetLayoutView="100" workbookViewId="0">
      <selection activeCell="C9" sqref="C9"/>
    </sheetView>
  </sheetViews>
  <sheetFormatPr defaultColWidth="9.109375" defaultRowHeight="13.8" x14ac:dyDescent="0.3"/>
  <cols>
    <col min="1" max="1" width="7.6640625" style="779" customWidth="1"/>
    <col min="2" max="2" width="49" style="142" bestFit="1" customWidth="1"/>
    <col min="3" max="3" width="13.6640625" style="632" customWidth="1"/>
    <col min="4" max="4" width="15.6640625" style="231" hidden="1" customWidth="1"/>
    <col min="5" max="5" width="17.6640625" style="167" customWidth="1"/>
    <col min="6" max="6" width="16.109375" style="167" hidden="1" customWidth="1"/>
    <col min="7" max="7" width="13.5546875" style="167" hidden="1" customWidth="1"/>
    <col min="8" max="8" width="15.6640625" style="231" customWidth="1"/>
    <col min="9" max="9" width="3.44140625" style="167" hidden="1" customWidth="1"/>
    <col min="10" max="10" width="12.6640625" style="167" hidden="1" customWidth="1"/>
    <col min="11" max="11" width="1" style="167" hidden="1" customWidth="1"/>
    <col min="12" max="12" width="20.6640625" style="167" hidden="1" customWidth="1"/>
    <col min="13" max="13" width="1.44140625" style="167" hidden="1" customWidth="1"/>
    <col min="14" max="14" width="11.88671875" style="169" hidden="1" customWidth="1"/>
    <col min="15" max="15" width="2" style="167" hidden="1" customWidth="1"/>
    <col min="16" max="16" width="12.109375" style="167" hidden="1" customWidth="1"/>
    <col min="17" max="17" width="2.6640625" style="167" hidden="1" customWidth="1"/>
    <col min="18" max="18" width="3.44140625" style="170" hidden="1" customWidth="1"/>
    <col min="19" max="19" width="9.109375" style="167" hidden="1" customWidth="1"/>
    <col min="20" max="20" width="8.109375" style="167" hidden="1" customWidth="1"/>
    <col min="21" max="21" width="20.109375" style="167" hidden="1" customWidth="1"/>
    <col min="22" max="22" width="4.6640625" style="172" hidden="1" customWidth="1"/>
    <col min="23" max="23" width="9.109375" style="167" hidden="1" customWidth="1"/>
    <col min="24" max="24" width="15" style="167" hidden="1" customWidth="1"/>
    <col min="25" max="25" width="14" style="173" hidden="1" customWidth="1"/>
    <col min="26" max="26" width="4.109375" style="170" hidden="1" customWidth="1"/>
    <col min="27" max="27" width="3.109375" style="167" hidden="1" customWidth="1"/>
    <col min="28" max="28" width="5.109375" style="171" hidden="1" customWidth="1"/>
    <col min="29" max="29" width="37.44140625" style="167" hidden="1" customWidth="1"/>
    <col min="30" max="30" width="12.88671875" style="167" hidden="1" customWidth="1"/>
    <col min="31" max="31" width="11" style="167" hidden="1" customWidth="1"/>
    <col min="32" max="32" width="9.109375" style="167" hidden="1" customWidth="1"/>
    <col min="33" max="33" width="33.44140625" style="174" hidden="1" customWidth="1"/>
    <col min="34" max="34" width="18.44140625" style="127" hidden="1" customWidth="1"/>
    <col min="35" max="35" width="9.5546875" style="167" hidden="1" customWidth="1"/>
    <col min="36" max="38" width="9.109375" style="167" hidden="1" customWidth="1"/>
    <col min="39" max="39" width="28" style="171" hidden="1" customWidth="1"/>
    <col min="40" max="40" width="9.109375" style="167" hidden="1" customWidth="1"/>
    <col min="41" max="60" width="12.6640625" style="142" customWidth="1"/>
    <col min="61" max="68" width="9.109375" style="142"/>
    <col min="69" max="16384" width="9.109375" style="167"/>
  </cols>
  <sheetData>
    <row r="1" spans="1:68" x14ac:dyDescent="0.3">
      <c r="A1" s="165"/>
      <c r="B1" s="126"/>
      <c r="C1" s="126"/>
      <c r="D1" s="166"/>
      <c r="E1" s="125"/>
      <c r="F1" s="125"/>
      <c r="G1" s="125"/>
      <c r="H1" s="166" t="s">
        <v>207</v>
      </c>
      <c r="J1" s="167" t="s">
        <v>257</v>
      </c>
      <c r="L1" s="1161">
        <v>5.1799999999999999E-2</v>
      </c>
      <c r="M1" s="168"/>
      <c r="N1" s="169" t="s">
        <v>1292</v>
      </c>
      <c r="P1" s="1158">
        <f>+P2+P3+P4</f>
        <v>6590</v>
      </c>
      <c r="T1" s="171"/>
    </row>
    <row r="2" spans="1:68" ht="18" x14ac:dyDescent="0.35">
      <c r="A2" s="175" t="s">
        <v>256</v>
      </c>
      <c r="B2" s="176"/>
      <c r="C2" s="176"/>
      <c r="D2" s="177"/>
      <c r="E2" s="178"/>
      <c r="F2" s="178"/>
      <c r="G2" s="178"/>
      <c r="H2" s="177"/>
      <c r="J2" s="167" t="s">
        <v>258</v>
      </c>
      <c r="K2" s="179"/>
      <c r="L2" s="1162">
        <v>7.6499999999999999E-2</v>
      </c>
      <c r="M2" s="180"/>
      <c r="N2" s="181" t="s">
        <v>1449</v>
      </c>
      <c r="O2" s="98"/>
      <c r="P2" s="1160">
        <f>6346+3</f>
        <v>6349</v>
      </c>
      <c r="T2" s="171"/>
    </row>
    <row r="3" spans="1:68" s="179" customFormat="1" ht="18" x14ac:dyDescent="0.35">
      <c r="A3" s="183" t="s">
        <v>208</v>
      </c>
      <c r="B3" s="184"/>
      <c r="C3" s="184"/>
      <c r="D3" s="185"/>
      <c r="E3" s="41"/>
      <c r="F3" s="41"/>
      <c r="G3" s="41"/>
      <c r="H3" s="185"/>
      <c r="J3" s="167" t="s">
        <v>259</v>
      </c>
      <c r="K3" s="186"/>
      <c r="L3" s="168">
        <f>SUM(L1:L2)</f>
        <v>0.1283</v>
      </c>
      <c r="M3" s="168"/>
      <c r="N3" s="181" t="s">
        <v>1459</v>
      </c>
      <c r="O3" s="167"/>
      <c r="P3" s="1160">
        <v>29</v>
      </c>
      <c r="R3" s="188"/>
      <c r="T3" s="1416" t="s">
        <v>1304</v>
      </c>
      <c r="U3" s="1416"/>
      <c r="V3" s="189"/>
      <c r="Y3" s="190"/>
      <c r="Z3" s="188"/>
      <c r="AB3" s="191"/>
      <c r="AG3" s="174"/>
      <c r="AH3" s="127"/>
      <c r="AI3" s="167"/>
      <c r="AJ3" s="167"/>
      <c r="AK3" s="167"/>
      <c r="AL3" s="167"/>
      <c r="AM3" s="171"/>
      <c r="AN3" s="167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</row>
    <row r="4" spans="1:68" s="186" customFormat="1" ht="15.6" x14ac:dyDescent="0.3">
      <c r="A4" s="193" t="str">
        <f>Enrollment!A4</f>
        <v>FISCAL YEAR 2012-2013</v>
      </c>
      <c r="B4" s="176"/>
      <c r="C4" s="176"/>
      <c r="D4" s="194"/>
      <c r="E4" s="195"/>
      <c r="F4" s="195"/>
      <c r="G4" s="195"/>
      <c r="H4" s="194"/>
      <c r="N4" s="196" t="s">
        <v>1461</v>
      </c>
      <c r="O4" s="167"/>
      <c r="P4" s="1160">
        <v>212</v>
      </c>
      <c r="R4" s="197"/>
      <c r="T4" s="198"/>
      <c r="V4" s="199"/>
      <c r="Y4" s="200"/>
      <c r="Z4" s="197"/>
      <c r="AB4" s="201" t="s">
        <v>1409</v>
      </c>
      <c r="AG4" s="174"/>
      <c r="AH4" s="127"/>
      <c r="AI4" s="167"/>
      <c r="AJ4" s="167"/>
      <c r="AK4" s="167"/>
      <c r="AL4" s="167"/>
      <c r="AM4" s="171"/>
      <c r="AN4" s="167"/>
      <c r="AO4" s="202"/>
      <c r="AP4" s="202"/>
      <c r="AQ4" s="202"/>
      <c r="AR4" s="202"/>
      <c r="AS4" s="202"/>
      <c r="AT4" s="202"/>
      <c r="AU4" s="202"/>
      <c r="AV4" s="202"/>
      <c r="AW4" s="202"/>
      <c r="AX4" s="202"/>
      <c r="AY4" s="202"/>
      <c r="AZ4" s="202"/>
      <c r="BA4" s="202"/>
      <c r="BB4" s="202"/>
      <c r="BC4" s="202"/>
      <c r="BD4" s="202"/>
      <c r="BE4" s="202"/>
      <c r="BF4" s="202"/>
      <c r="BG4" s="202"/>
      <c r="BH4" s="202"/>
      <c r="BI4" s="202"/>
      <c r="BJ4" s="202"/>
      <c r="BK4" s="202"/>
      <c r="BL4" s="202"/>
      <c r="BM4" s="202"/>
      <c r="BN4" s="202"/>
      <c r="BO4" s="202"/>
      <c r="BP4" s="202"/>
    </row>
    <row r="5" spans="1:68" ht="14.4" thickBot="1" x14ac:dyDescent="0.35">
      <c r="A5" s="203"/>
      <c r="B5" s="204"/>
      <c r="C5" s="204"/>
      <c r="D5" s="177"/>
      <c r="E5" s="178"/>
      <c r="F5" s="178"/>
      <c r="G5" s="178"/>
      <c r="H5" s="177"/>
      <c r="J5" s="167" t="s">
        <v>1636</v>
      </c>
      <c r="L5" s="205">
        <v>0</v>
      </c>
      <c r="T5" s="171" t="s">
        <v>1363</v>
      </c>
      <c r="U5" s="206" t="s">
        <v>1369</v>
      </c>
      <c r="W5" s="207" t="s">
        <v>1365</v>
      </c>
      <c r="X5" s="208" t="s">
        <v>1280</v>
      </c>
    </row>
    <row r="6" spans="1:68" x14ac:dyDescent="0.3">
      <c r="A6" s="209"/>
      <c r="B6" s="210"/>
      <c r="C6" s="1413" t="s">
        <v>209</v>
      </c>
      <c r="D6" s="1397" t="s">
        <v>1348</v>
      </c>
      <c r="E6" s="1395" t="s">
        <v>123</v>
      </c>
      <c r="F6" s="1397" t="s">
        <v>1358</v>
      </c>
      <c r="G6" s="1397" t="s">
        <v>1359</v>
      </c>
      <c r="H6" s="1399" t="s">
        <v>210</v>
      </c>
      <c r="J6" s="211"/>
      <c r="K6" s="211"/>
      <c r="L6" s="211"/>
      <c r="M6" s="211"/>
      <c r="T6" s="171" t="s">
        <v>1364</v>
      </c>
      <c r="U6" s="206" t="s">
        <v>1265</v>
      </c>
      <c r="W6" s="171" t="s">
        <v>1326</v>
      </c>
      <c r="X6" s="167" t="s">
        <v>1362</v>
      </c>
    </row>
    <row r="7" spans="1:68" ht="28.8" thickBot="1" x14ac:dyDescent="0.4">
      <c r="A7" s="212" t="str">
        <f>'Revenue Projection'!F2</f>
        <v>1234</v>
      </c>
      <c r="B7" s="213" t="str">
        <f>'Revenue Projection'!A1</f>
        <v>SAMPLE ELEMENTARY</v>
      </c>
      <c r="C7" s="1414"/>
      <c r="D7" s="1398"/>
      <c r="E7" s="1396"/>
      <c r="F7" s="1398"/>
      <c r="G7" s="1398"/>
      <c r="H7" s="1400"/>
      <c r="J7" s="214" t="s">
        <v>1273</v>
      </c>
      <c r="K7" s="211"/>
      <c r="L7" s="214" t="s">
        <v>1632</v>
      </c>
      <c r="M7" s="211"/>
      <c r="N7" s="215" t="s">
        <v>209</v>
      </c>
      <c r="P7" s="216" t="s">
        <v>260</v>
      </c>
      <c r="T7" s="207" t="s">
        <v>1365</v>
      </c>
      <c r="U7" s="208" t="s">
        <v>1280</v>
      </c>
      <c r="W7" s="171"/>
      <c r="AC7" s="98" t="s">
        <v>1303</v>
      </c>
    </row>
    <row r="8" spans="1:68" ht="15" customHeight="1" thickTop="1" x14ac:dyDescent="0.3">
      <c r="A8" s="217" t="s">
        <v>1281</v>
      </c>
      <c r="B8" s="218"/>
      <c r="C8" s="219"/>
      <c r="D8" s="218"/>
      <c r="E8" s="220"/>
      <c r="F8" s="221"/>
      <c r="G8" s="221"/>
      <c r="H8" s="222"/>
      <c r="T8" s="171"/>
      <c r="W8" s="207" t="s">
        <v>1365</v>
      </c>
      <c r="X8" s="208" t="s">
        <v>1280</v>
      </c>
      <c r="AB8" s="208" t="s">
        <v>235</v>
      </c>
      <c r="AC8" s="208" t="s">
        <v>1310</v>
      </c>
      <c r="AD8" s="208" t="s">
        <v>1311</v>
      </c>
      <c r="AE8" s="206"/>
      <c r="AG8" s="1393" t="s">
        <v>1803</v>
      </c>
      <c r="AH8" s="1393"/>
    </row>
    <row r="9" spans="1:68" ht="15" customHeight="1" x14ac:dyDescent="0.35">
      <c r="A9" s="223">
        <v>31000</v>
      </c>
      <c r="B9" s="224" t="s">
        <v>261</v>
      </c>
      <c r="C9" s="225">
        <v>0</v>
      </c>
      <c r="D9" s="226">
        <f>ROUND(C9,2)</f>
        <v>0</v>
      </c>
      <c r="E9" s="1173">
        <v>109200</v>
      </c>
      <c r="F9" s="227"/>
      <c r="G9" s="226">
        <f>D9+F9</f>
        <v>0</v>
      </c>
      <c r="H9" s="228">
        <f>ROUND(D9*E9,0)</f>
        <v>0</v>
      </c>
      <c r="J9" s="229">
        <f>ROUND((E9-$P$1)/(1+$L$3),0)</f>
        <v>90942</v>
      </c>
      <c r="K9" s="230"/>
      <c r="L9" s="231">
        <f>ROUND((((J9*$L$3)+J9)*$L$5),0)</f>
        <v>0</v>
      </c>
      <c r="M9" s="231"/>
      <c r="N9" s="169">
        <f>D9</f>
        <v>0</v>
      </c>
      <c r="P9" s="173">
        <f>ROUND(L9*N9,0)</f>
        <v>0</v>
      </c>
      <c r="T9" s="171" t="s">
        <v>1326</v>
      </c>
      <c r="U9" s="230">
        <f>ROUND($H9+$P9,0)</f>
        <v>0</v>
      </c>
      <c r="W9" s="171" t="s">
        <v>1354</v>
      </c>
      <c r="X9" s="167" t="s">
        <v>1362</v>
      </c>
      <c r="AB9" s="171" t="s">
        <v>1341</v>
      </c>
      <c r="AC9" s="232" t="s">
        <v>1325</v>
      </c>
      <c r="AD9" s="231">
        <f>D9</f>
        <v>0</v>
      </c>
      <c r="AG9" s="233" t="s">
        <v>1325</v>
      </c>
      <c r="AH9" s="234">
        <f>DSUM($AB$8:$AD$421,$AD$8,$AL$9:$AN$10)</f>
        <v>0</v>
      </c>
      <c r="AI9" s="235"/>
      <c r="AJ9" s="179"/>
      <c r="AK9" s="179"/>
      <c r="AL9" s="207" t="s">
        <v>235</v>
      </c>
      <c r="AM9" s="208" t="s">
        <v>1310</v>
      </c>
      <c r="AN9" s="208" t="s">
        <v>1311</v>
      </c>
    </row>
    <row r="10" spans="1:68" ht="15" customHeight="1" x14ac:dyDescent="0.3">
      <c r="A10" s="236" t="s">
        <v>262</v>
      </c>
      <c r="B10" s="237" t="s">
        <v>263</v>
      </c>
      <c r="C10" s="238">
        <v>0</v>
      </c>
      <c r="D10" s="239">
        <f t="shared" ref="D10:D30" si="0">ROUND(C10,2)</f>
        <v>0</v>
      </c>
      <c r="E10" s="247">
        <v>119200</v>
      </c>
      <c r="F10" s="240"/>
      <c r="G10" s="239">
        <f t="shared" ref="G10:G30" si="1">D10+F10</f>
        <v>0</v>
      </c>
      <c r="H10" s="241">
        <f t="shared" ref="H10:H30" si="2">ROUND(D10*E10,0)</f>
        <v>0</v>
      </c>
      <c r="J10" s="229">
        <f t="shared" ref="J10:J30" si="3">ROUND((E10-$P$1)/(1+$L$3),0)</f>
        <v>99805</v>
      </c>
      <c r="K10" s="230"/>
      <c r="L10" s="231">
        <f t="shared" ref="L10:L30" si="4">ROUND((((J10*$L$3)+J10)*$L$5),0)</f>
        <v>0</v>
      </c>
      <c r="M10" s="231"/>
      <c r="N10" s="169">
        <f t="shared" ref="N10:N30" si="5">D10</f>
        <v>0</v>
      </c>
      <c r="P10" s="173">
        <f t="shared" ref="P10:P30" si="6">ROUND(L10*N10,0)</f>
        <v>0</v>
      </c>
      <c r="T10" s="171" t="s">
        <v>1326</v>
      </c>
      <c r="U10" s="230">
        <f t="shared" ref="U10:U30" si="7">ROUND($H10+$P10,0)</f>
        <v>0</v>
      </c>
      <c r="W10" s="171"/>
      <c r="AB10" s="171" t="s">
        <v>1341</v>
      </c>
      <c r="AC10" s="167" t="s">
        <v>1325</v>
      </c>
      <c r="AD10" s="231">
        <f t="shared" ref="AD10:AD16" si="8">D10</f>
        <v>0</v>
      </c>
      <c r="AG10" s="233" t="s">
        <v>1327</v>
      </c>
      <c r="AH10" s="234">
        <f>DSUM($AB$8:$AD$421,$AD$8,$AL$12:$AN$13)</f>
        <v>0</v>
      </c>
      <c r="AI10" s="235"/>
      <c r="AJ10" s="186"/>
      <c r="AK10" s="186"/>
      <c r="AL10" s="171" t="s">
        <v>1341</v>
      </c>
      <c r="AM10" s="171" t="s">
        <v>1325</v>
      </c>
      <c r="AN10" s="167" t="s">
        <v>1362</v>
      </c>
    </row>
    <row r="11" spans="1:68" ht="15" customHeight="1" x14ac:dyDescent="0.3">
      <c r="A11" s="236" t="s">
        <v>264</v>
      </c>
      <c r="B11" s="237" t="s">
        <v>265</v>
      </c>
      <c r="C11" s="238">
        <v>0</v>
      </c>
      <c r="D11" s="239">
        <f t="shared" si="0"/>
        <v>0</v>
      </c>
      <c r="E11" s="247">
        <v>123900</v>
      </c>
      <c r="F11" s="240"/>
      <c r="G11" s="239">
        <f t="shared" si="1"/>
        <v>0</v>
      </c>
      <c r="H11" s="241">
        <f t="shared" si="2"/>
        <v>0</v>
      </c>
      <c r="J11" s="230">
        <f t="shared" si="3"/>
        <v>103971</v>
      </c>
      <c r="K11" s="230"/>
      <c r="L11" s="231">
        <f t="shared" si="4"/>
        <v>0</v>
      </c>
      <c r="M11" s="231"/>
      <c r="N11" s="169">
        <f t="shared" si="5"/>
        <v>0</v>
      </c>
      <c r="P11" s="173">
        <f t="shared" si="6"/>
        <v>0</v>
      </c>
      <c r="T11" s="171" t="s">
        <v>1326</v>
      </c>
      <c r="U11" s="230">
        <f t="shared" si="7"/>
        <v>0</v>
      </c>
      <c r="W11" s="207" t="s">
        <v>1365</v>
      </c>
      <c r="X11" s="208" t="s">
        <v>1280</v>
      </c>
      <c r="AB11" s="171" t="s">
        <v>1341</v>
      </c>
      <c r="AC11" s="167" t="s">
        <v>1325</v>
      </c>
      <c r="AD11" s="231">
        <f t="shared" si="8"/>
        <v>0</v>
      </c>
      <c r="AG11" s="233" t="s">
        <v>271</v>
      </c>
      <c r="AH11" s="234">
        <f>DSUM($AB$8:$AD$421,$AD$8,$AL$15:$AN$16)</f>
        <v>0</v>
      </c>
      <c r="AI11" s="235"/>
    </row>
    <row r="12" spans="1:68" ht="15" customHeight="1" x14ac:dyDescent="0.3">
      <c r="A12" s="242" t="s">
        <v>266</v>
      </c>
      <c r="B12" s="243" t="s">
        <v>1612</v>
      </c>
      <c r="C12" s="244">
        <v>0</v>
      </c>
      <c r="D12" s="245">
        <f t="shared" si="0"/>
        <v>0</v>
      </c>
      <c r="E12" s="247">
        <v>126100</v>
      </c>
      <c r="F12" s="240"/>
      <c r="G12" s="239">
        <f t="shared" si="1"/>
        <v>0</v>
      </c>
      <c r="H12" s="241">
        <f t="shared" si="2"/>
        <v>0</v>
      </c>
      <c r="J12" s="230">
        <f t="shared" si="3"/>
        <v>105920</v>
      </c>
      <c r="K12" s="230"/>
      <c r="L12" s="231">
        <f t="shared" si="4"/>
        <v>0</v>
      </c>
      <c r="M12" s="231"/>
      <c r="N12" s="169">
        <f t="shared" si="5"/>
        <v>0</v>
      </c>
      <c r="P12" s="173">
        <f t="shared" si="6"/>
        <v>0</v>
      </c>
      <c r="T12" s="171" t="s">
        <v>1326</v>
      </c>
      <c r="U12" s="230">
        <f t="shared" si="7"/>
        <v>0</v>
      </c>
      <c r="W12" s="171" t="s">
        <v>1330</v>
      </c>
      <c r="X12" s="167" t="s">
        <v>1362</v>
      </c>
      <c r="AB12" s="171" t="s">
        <v>1341</v>
      </c>
      <c r="AC12" s="167" t="s">
        <v>1325</v>
      </c>
      <c r="AD12" s="231">
        <f t="shared" si="8"/>
        <v>0</v>
      </c>
      <c r="AG12" s="233" t="s">
        <v>1766</v>
      </c>
      <c r="AH12" s="234">
        <f>DSUM($AB$8:$AD$421,$AD$8,$AL$18:$AN$19)</f>
        <v>0</v>
      </c>
      <c r="AI12" s="235"/>
      <c r="AL12" s="207" t="s">
        <v>235</v>
      </c>
      <c r="AM12" s="208" t="s">
        <v>1310</v>
      </c>
      <c r="AN12" s="208" t="s">
        <v>1311</v>
      </c>
    </row>
    <row r="13" spans="1:68" ht="15" customHeight="1" x14ac:dyDescent="0.3">
      <c r="A13" s="242" t="s">
        <v>266</v>
      </c>
      <c r="B13" s="243" t="s">
        <v>1613</v>
      </c>
      <c r="C13" s="244">
        <v>0</v>
      </c>
      <c r="D13" s="245">
        <f>ROUND(C13,2)</f>
        <v>0</v>
      </c>
      <c r="E13" s="247">
        <v>119200</v>
      </c>
      <c r="F13" s="240"/>
      <c r="G13" s="239">
        <f>D13+F13</f>
        <v>0</v>
      </c>
      <c r="H13" s="241">
        <f>ROUND(D13*E13,0)</f>
        <v>0</v>
      </c>
      <c r="J13" s="230">
        <f>ROUND((E13-$P$1)/(1+$L$3),0)</f>
        <v>99805</v>
      </c>
      <c r="K13" s="230"/>
      <c r="L13" s="231">
        <f t="shared" si="4"/>
        <v>0</v>
      </c>
      <c r="M13" s="231"/>
      <c r="N13" s="169">
        <f>D13</f>
        <v>0</v>
      </c>
      <c r="P13" s="173">
        <f>ROUND(L13*N13,0)</f>
        <v>0</v>
      </c>
      <c r="T13" s="171" t="s">
        <v>1326</v>
      </c>
      <c r="U13" s="230">
        <f t="shared" si="7"/>
        <v>0</v>
      </c>
      <c r="W13" s="171" t="s">
        <v>1330</v>
      </c>
      <c r="X13" s="167" t="s">
        <v>1362</v>
      </c>
      <c r="AB13" s="171" t="s">
        <v>1341</v>
      </c>
      <c r="AC13" s="167" t="s">
        <v>1325</v>
      </c>
      <c r="AD13" s="231">
        <f>D13</f>
        <v>0</v>
      </c>
      <c r="AG13" s="233" t="s">
        <v>1702</v>
      </c>
      <c r="AH13" s="234">
        <f>DSUM($AB$8:$AD$421,$AD$8,$AL$21:$AN$22)</f>
        <v>0</v>
      </c>
      <c r="AI13" s="235"/>
      <c r="AL13" s="171" t="s">
        <v>1341</v>
      </c>
      <c r="AM13" s="171" t="s">
        <v>1327</v>
      </c>
      <c r="AN13" s="167" t="s">
        <v>1362</v>
      </c>
    </row>
    <row r="14" spans="1:68" ht="15" customHeight="1" x14ac:dyDescent="0.3">
      <c r="A14" s="242" t="s">
        <v>267</v>
      </c>
      <c r="B14" s="243" t="s">
        <v>268</v>
      </c>
      <c r="C14" s="244">
        <v>0</v>
      </c>
      <c r="D14" s="246">
        <f t="shared" si="0"/>
        <v>0</v>
      </c>
      <c r="E14" s="247">
        <v>109200</v>
      </c>
      <c r="F14" s="247"/>
      <c r="G14" s="239">
        <f t="shared" si="1"/>
        <v>0</v>
      </c>
      <c r="H14" s="241">
        <f t="shared" si="2"/>
        <v>0</v>
      </c>
      <c r="J14" s="230">
        <f t="shared" si="3"/>
        <v>90942</v>
      </c>
      <c r="K14" s="230"/>
      <c r="L14" s="231">
        <f t="shared" si="4"/>
        <v>0</v>
      </c>
      <c r="M14" s="231"/>
      <c r="N14" s="169">
        <f t="shared" si="5"/>
        <v>0</v>
      </c>
      <c r="P14" s="173">
        <f>ROUND(L14*N14,0)</f>
        <v>0</v>
      </c>
      <c r="T14" s="171" t="s">
        <v>1326</v>
      </c>
      <c r="U14" s="230">
        <f t="shared" si="7"/>
        <v>0</v>
      </c>
      <c r="W14" s="171"/>
      <c r="AB14" s="171" t="s">
        <v>1341</v>
      </c>
      <c r="AC14" s="167" t="s">
        <v>1325</v>
      </c>
      <c r="AD14" s="231">
        <f t="shared" si="8"/>
        <v>0</v>
      </c>
      <c r="AG14" s="233" t="s">
        <v>1703</v>
      </c>
      <c r="AH14" s="234">
        <f>DSUM($AB$8:$AD$421,$AD$8,$AL$24:$AN$25)</f>
        <v>0</v>
      </c>
      <c r="AI14" s="235"/>
    </row>
    <row r="15" spans="1:68" ht="15" customHeight="1" x14ac:dyDescent="0.3">
      <c r="A15" s="242" t="s">
        <v>1614</v>
      </c>
      <c r="B15" s="243" t="s">
        <v>1903</v>
      </c>
      <c r="C15" s="244">
        <v>0</v>
      </c>
      <c r="D15" s="246">
        <f>ROUND(C15,2)</f>
        <v>0</v>
      </c>
      <c r="E15" s="247">
        <v>119200</v>
      </c>
      <c r="F15" s="247"/>
      <c r="G15" s="239">
        <f>D15+F15</f>
        <v>0</v>
      </c>
      <c r="H15" s="241">
        <f>ROUND(D15*E15,0)</f>
        <v>0</v>
      </c>
      <c r="J15" s="230">
        <f>ROUND((E15-$P$1)/(1+$L$3),0)</f>
        <v>99805</v>
      </c>
      <c r="K15" s="230"/>
      <c r="L15" s="231">
        <f t="shared" si="4"/>
        <v>0</v>
      </c>
      <c r="M15" s="231"/>
      <c r="N15" s="169">
        <f>D15</f>
        <v>0</v>
      </c>
      <c r="P15" s="173">
        <f>ROUND(L15*N15,0)</f>
        <v>0</v>
      </c>
      <c r="T15" s="171" t="s">
        <v>1326</v>
      </c>
      <c r="U15" s="230">
        <f t="shared" si="7"/>
        <v>0</v>
      </c>
      <c r="W15" s="171"/>
      <c r="AB15" s="171" t="s">
        <v>1341</v>
      </c>
      <c r="AC15" s="167" t="s">
        <v>1325</v>
      </c>
      <c r="AD15" s="231">
        <f>D15</f>
        <v>0</v>
      </c>
      <c r="AG15" s="233" t="s">
        <v>1771</v>
      </c>
      <c r="AH15" s="234">
        <f>DSUM($AB$8:$AD$421,$AD$8,$AL$27:$AN$28)</f>
        <v>0</v>
      </c>
      <c r="AI15" s="235"/>
      <c r="AL15" s="207" t="s">
        <v>235</v>
      </c>
      <c r="AM15" s="208" t="s">
        <v>1310</v>
      </c>
      <c r="AN15" s="208" t="s">
        <v>1311</v>
      </c>
    </row>
    <row r="16" spans="1:68" ht="15" customHeight="1" x14ac:dyDescent="0.3">
      <c r="A16" s="236" t="s">
        <v>269</v>
      </c>
      <c r="B16" s="237" t="s">
        <v>270</v>
      </c>
      <c r="C16" s="238">
        <v>0</v>
      </c>
      <c r="D16" s="248">
        <f t="shared" si="0"/>
        <v>0</v>
      </c>
      <c r="E16" s="247">
        <v>121500</v>
      </c>
      <c r="F16" s="247"/>
      <c r="G16" s="239">
        <f t="shared" si="1"/>
        <v>0</v>
      </c>
      <c r="H16" s="241">
        <f t="shared" si="2"/>
        <v>0</v>
      </c>
      <c r="J16" s="230">
        <f t="shared" si="3"/>
        <v>101843</v>
      </c>
      <c r="K16" s="230"/>
      <c r="L16" s="231">
        <f t="shared" si="4"/>
        <v>0</v>
      </c>
      <c r="M16" s="231"/>
      <c r="N16" s="169">
        <f t="shared" si="5"/>
        <v>0</v>
      </c>
      <c r="P16" s="173">
        <f t="shared" si="6"/>
        <v>0</v>
      </c>
      <c r="T16" s="171" t="s">
        <v>1326</v>
      </c>
      <c r="U16" s="230">
        <f t="shared" si="7"/>
        <v>0</v>
      </c>
      <c r="W16" s="232" t="s">
        <v>306</v>
      </c>
      <c r="AB16" s="171" t="s">
        <v>1341</v>
      </c>
      <c r="AC16" s="167" t="s">
        <v>1327</v>
      </c>
      <c r="AD16" s="231">
        <f t="shared" si="8"/>
        <v>0</v>
      </c>
      <c r="AG16" s="233" t="s">
        <v>1705</v>
      </c>
      <c r="AH16" s="234">
        <f>DSUM($AB$8:$AD$421,$AD$8,$AL$30:$AN$31)</f>
        <v>0</v>
      </c>
      <c r="AI16" s="235"/>
      <c r="AL16" s="171" t="s">
        <v>1341</v>
      </c>
      <c r="AM16" s="171" t="s">
        <v>271</v>
      </c>
      <c r="AN16" s="167" t="s">
        <v>1362</v>
      </c>
    </row>
    <row r="17" spans="1:40" ht="15" customHeight="1" x14ac:dyDescent="0.3">
      <c r="A17" s="242" t="s">
        <v>272</v>
      </c>
      <c r="B17" s="243" t="s">
        <v>1765</v>
      </c>
      <c r="C17" s="244">
        <v>0</v>
      </c>
      <c r="D17" s="246">
        <f t="shared" si="0"/>
        <v>0</v>
      </c>
      <c r="E17" s="247">
        <v>103400</v>
      </c>
      <c r="F17" s="247"/>
      <c r="G17" s="239">
        <f t="shared" si="1"/>
        <v>0</v>
      </c>
      <c r="H17" s="241">
        <f t="shared" si="2"/>
        <v>0</v>
      </c>
      <c r="J17" s="230">
        <f t="shared" si="3"/>
        <v>85802</v>
      </c>
      <c r="K17" s="230"/>
      <c r="L17" s="231">
        <f t="shared" si="4"/>
        <v>0</v>
      </c>
      <c r="M17" s="231"/>
      <c r="N17" s="169">
        <f t="shared" si="5"/>
        <v>0</v>
      </c>
      <c r="P17" s="173">
        <f t="shared" si="6"/>
        <v>0</v>
      </c>
      <c r="T17" s="171" t="s">
        <v>1326</v>
      </c>
      <c r="U17" s="230">
        <f t="shared" si="7"/>
        <v>0</v>
      </c>
      <c r="W17" s="249" t="s">
        <v>1366</v>
      </c>
      <c r="X17" s="250">
        <f>DSUM($T$7:$U$520,"Pay",$W$5:$X$6)</f>
        <v>0</v>
      </c>
      <c r="AB17" s="171" t="s">
        <v>1341</v>
      </c>
      <c r="AC17" s="167" t="s">
        <v>1765</v>
      </c>
      <c r="AD17" s="231">
        <f t="shared" ref="AD17:AD30" si="9">D17</f>
        <v>0</v>
      </c>
      <c r="AG17" s="233" t="s">
        <v>1706</v>
      </c>
      <c r="AH17" s="234">
        <f>DSUM($AB$8:$AD$421,$AD$8,$AL$33:$AN$34)</f>
        <v>0</v>
      </c>
      <c r="AI17" s="235"/>
    </row>
    <row r="18" spans="1:40" ht="15" hidden="1" customHeight="1" x14ac:dyDescent="0.3">
      <c r="A18" s="251" t="s">
        <v>272</v>
      </c>
      <c r="B18" s="252" t="s">
        <v>1693</v>
      </c>
      <c r="C18" s="253">
        <v>0</v>
      </c>
      <c r="D18" s="254">
        <f>ROUND(C18,2)</f>
        <v>0</v>
      </c>
      <c r="E18" s="247">
        <v>95332</v>
      </c>
      <c r="F18" s="255"/>
      <c r="G18" s="256">
        <f>D18+F18</f>
        <v>0</v>
      </c>
      <c r="H18" s="257">
        <f>ROUND(D18*E18,0)</f>
        <v>0</v>
      </c>
      <c r="J18" s="230">
        <f>ROUND((E18-$P$1)/(1+$L$3),0)</f>
        <v>78651</v>
      </c>
      <c r="K18" s="230"/>
      <c r="L18" s="231">
        <f>ROUND((((J18*$L$3)+J18)*$L$5),0)</f>
        <v>0</v>
      </c>
      <c r="M18" s="231"/>
      <c r="N18" s="169">
        <f>D18</f>
        <v>0</v>
      </c>
      <c r="P18" s="173">
        <f>ROUND(L18*N18,0)</f>
        <v>0</v>
      </c>
      <c r="T18" s="171" t="s">
        <v>1326</v>
      </c>
      <c r="U18" s="230">
        <f t="shared" si="7"/>
        <v>0</v>
      </c>
      <c r="W18" s="249" t="s">
        <v>1367</v>
      </c>
      <c r="X18" s="250">
        <f>DSUM($T$7:$U$520,"Pay",$W$8:$X$9)</f>
        <v>671864</v>
      </c>
      <c r="AB18" s="171" t="s">
        <v>1341</v>
      </c>
      <c r="AC18" s="167" t="s">
        <v>1822</v>
      </c>
      <c r="AD18" s="231">
        <f t="shared" si="9"/>
        <v>0</v>
      </c>
      <c r="AG18" s="233" t="s">
        <v>1312</v>
      </c>
      <c r="AH18" s="234">
        <f>DSUM($AB$8:$AD$421,$AD$8,$AL$42:$AN$43)</f>
        <v>0</v>
      </c>
      <c r="AI18" s="235"/>
      <c r="AL18" s="207" t="s">
        <v>235</v>
      </c>
      <c r="AM18" s="208" t="s">
        <v>1310</v>
      </c>
      <c r="AN18" s="208" t="s">
        <v>1311</v>
      </c>
    </row>
    <row r="19" spans="1:40" ht="15" hidden="1" customHeight="1" x14ac:dyDescent="0.3">
      <c r="A19" s="251" t="s">
        <v>272</v>
      </c>
      <c r="B19" s="252" t="s">
        <v>1694</v>
      </c>
      <c r="C19" s="253">
        <v>0</v>
      </c>
      <c r="D19" s="254">
        <f>ROUND(C19,2)</f>
        <v>0</v>
      </c>
      <c r="E19" s="247">
        <v>87264</v>
      </c>
      <c r="F19" s="255"/>
      <c r="G19" s="256">
        <f>D19+F19</f>
        <v>0</v>
      </c>
      <c r="H19" s="257">
        <f>ROUND(D19*E19,0)</f>
        <v>0</v>
      </c>
      <c r="J19" s="230">
        <f>ROUND((E19-$P$1)/(1+$L$3),0)</f>
        <v>71500</v>
      </c>
      <c r="K19" s="230"/>
      <c r="L19" s="231">
        <f>ROUND((((J19*$L$3)+J19)*$L$5),0)</f>
        <v>0</v>
      </c>
      <c r="M19" s="231"/>
      <c r="N19" s="169">
        <f>D19</f>
        <v>0</v>
      </c>
      <c r="P19" s="173">
        <f>ROUND(L19*N19,0)</f>
        <v>0</v>
      </c>
      <c r="T19" s="171" t="s">
        <v>1326</v>
      </c>
      <c r="U19" s="230">
        <f t="shared" si="7"/>
        <v>0</v>
      </c>
      <c r="W19" s="249" t="s">
        <v>1368</v>
      </c>
      <c r="X19" s="250">
        <f>DSUM($T$7:$U$520,"Pay",$W$11:$X$12)</f>
        <v>190600</v>
      </c>
      <c r="AB19" s="171" t="s">
        <v>1341</v>
      </c>
      <c r="AC19" s="167" t="s">
        <v>1823</v>
      </c>
      <c r="AD19" s="231">
        <f t="shared" si="9"/>
        <v>0</v>
      </c>
      <c r="AG19" s="258" t="s">
        <v>1313</v>
      </c>
      <c r="AH19" s="234">
        <f>DSUM($AB$8:$AD$421,$AD$8,$AL$45:$AN$46)</f>
        <v>0</v>
      </c>
      <c r="AI19" s="235"/>
      <c r="AL19" s="171" t="s">
        <v>1341</v>
      </c>
      <c r="AM19" s="171" t="s">
        <v>1765</v>
      </c>
      <c r="AN19" s="167" t="s">
        <v>1362</v>
      </c>
    </row>
    <row r="20" spans="1:40" ht="15" hidden="1" customHeight="1" x14ac:dyDescent="0.3">
      <c r="A20" s="251" t="s">
        <v>274</v>
      </c>
      <c r="B20" s="252" t="s">
        <v>1767</v>
      </c>
      <c r="C20" s="253">
        <v>0</v>
      </c>
      <c r="D20" s="254">
        <f>ROUND(C20,2)</f>
        <v>0</v>
      </c>
      <c r="E20" s="247">
        <v>103400</v>
      </c>
      <c r="F20" s="255"/>
      <c r="G20" s="256">
        <f>D20+F20</f>
        <v>0</v>
      </c>
      <c r="H20" s="257">
        <f>ROUND(D20*E20,0)</f>
        <v>0</v>
      </c>
      <c r="J20" s="230">
        <f>ROUND((E20-$P$1)/(1+$L$3),0)</f>
        <v>85802</v>
      </c>
      <c r="K20" s="230"/>
      <c r="L20" s="231">
        <f t="shared" si="4"/>
        <v>0</v>
      </c>
      <c r="M20" s="231"/>
      <c r="N20" s="169">
        <f>D20</f>
        <v>0</v>
      </c>
      <c r="P20" s="173">
        <f>ROUND(L20*N20,0)</f>
        <v>0</v>
      </c>
      <c r="T20" s="171" t="s">
        <v>1326</v>
      </c>
      <c r="U20" s="230">
        <f t="shared" si="7"/>
        <v>0</v>
      </c>
      <c r="W20" s="259"/>
      <c r="X20" s="260">
        <f>SUM(X17:X19)</f>
        <v>862464</v>
      </c>
      <c r="AB20" s="171" t="s">
        <v>1341</v>
      </c>
      <c r="AC20" s="167" t="s">
        <v>1765</v>
      </c>
      <c r="AD20" s="231">
        <f t="shared" si="9"/>
        <v>0</v>
      </c>
      <c r="AG20" s="233" t="s">
        <v>1339</v>
      </c>
      <c r="AH20" s="234">
        <f>DSUM($AB$8:$AD$421,$AD$8,$AL$48:$AN$49)</f>
        <v>0</v>
      </c>
      <c r="AI20" s="235"/>
    </row>
    <row r="21" spans="1:40" ht="15" hidden="1" customHeight="1" x14ac:dyDescent="0.3">
      <c r="A21" s="251" t="s">
        <v>272</v>
      </c>
      <c r="B21" s="252" t="s">
        <v>1695</v>
      </c>
      <c r="C21" s="253">
        <v>0</v>
      </c>
      <c r="D21" s="254">
        <f>ROUND(C21,2)</f>
        <v>0</v>
      </c>
      <c r="E21" s="247">
        <v>95332</v>
      </c>
      <c r="F21" s="255"/>
      <c r="G21" s="256">
        <f>D21+F21</f>
        <v>0</v>
      </c>
      <c r="H21" s="257">
        <f>ROUND(D21*E21,0)</f>
        <v>0</v>
      </c>
      <c r="J21" s="230">
        <f>ROUND((E21-$P$1)/(1+$L$3),0)</f>
        <v>78651</v>
      </c>
      <c r="K21" s="230"/>
      <c r="L21" s="231">
        <f t="shared" si="4"/>
        <v>0</v>
      </c>
      <c r="M21" s="231"/>
      <c r="N21" s="169">
        <f>D21</f>
        <v>0</v>
      </c>
      <c r="P21" s="173">
        <f>ROUND(L21*N21,0)</f>
        <v>0</v>
      </c>
      <c r="T21" s="171" t="s">
        <v>1326</v>
      </c>
      <c r="U21" s="230">
        <f t="shared" si="7"/>
        <v>0</v>
      </c>
      <c r="AB21" s="171" t="s">
        <v>1341</v>
      </c>
      <c r="AC21" s="167" t="s">
        <v>1822</v>
      </c>
      <c r="AD21" s="231">
        <f t="shared" si="9"/>
        <v>0</v>
      </c>
      <c r="AG21" s="127"/>
      <c r="AL21" s="207" t="s">
        <v>235</v>
      </c>
      <c r="AM21" s="208" t="s">
        <v>1310</v>
      </c>
      <c r="AN21" s="208" t="s">
        <v>1311</v>
      </c>
    </row>
    <row r="22" spans="1:40" ht="15" hidden="1" customHeight="1" x14ac:dyDescent="0.3">
      <c r="A22" s="251" t="s">
        <v>272</v>
      </c>
      <c r="B22" s="252" t="s">
        <v>1696</v>
      </c>
      <c r="C22" s="253">
        <v>0</v>
      </c>
      <c r="D22" s="254">
        <f>ROUND(C22,2)</f>
        <v>0</v>
      </c>
      <c r="E22" s="247">
        <v>87264</v>
      </c>
      <c r="F22" s="255"/>
      <c r="G22" s="256">
        <f>D22+F22</f>
        <v>0</v>
      </c>
      <c r="H22" s="257">
        <f>ROUND(D22*E22,0)</f>
        <v>0</v>
      </c>
      <c r="J22" s="230">
        <f>ROUND((E22-$P$1)/(1+$L$3),0)</f>
        <v>71500</v>
      </c>
      <c r="K22" s="230"/>
      <c r="L22" s="231">
        <f t="shared" si="4"/>
        <v>0</v>
      </c>
      <c r="M22" s="231"/>
      <c r="N22" s="169">
        <f>D22</f>
        <v>0</v>
      </c>
      <c r="P22" s="173">
        <f>ROUND(L22*N22,0)</f>
        <v>0</v>
      </c>
      <c r="T22" s="171" t="s">
        <v>1326</v>
      </c>
      <c r="U22" s="230">
        <f t="shared" si="7"/>
        <v>0</v>
      </c>
      <c r="AB22" s="171" t="s">
        <v>1341</v>
      </c>
      <c r="AC22" s="167" t="s">
        <v>1823</v>
      </c>
      <c r="AD22" s="231">
        <f t="shared" si="9"/>
        <v>0</v>
      </c>
      <c r="AG22" s="233" t="s">
        <v>1328</v>
      </c>
      <c r="AH22" s="234">
        <f>DSUM($AB$8:$AD$421,$AD$8,$AL$51:$AN$52)+AD491</f>
        <v>1.25</v>
      </c>
      <c r="AI22" s="235"/>
      <c r="AL22" s="171" t="s">
        <v>1341</v>
      </c>
      <c r="AM22" s="171" t="s">
        <v>1822</v>
      </c>
      <c r="AN22" s="167" t="s">
        <v>1362</v>
      </c>
    </row>
    <row r="23" spans="1:40" ht="15" customHeight="1" x14ac:dyDescent="0.3">
      <c r="A23" s="242" t="s">
        <v>273</v>
      </c>
      <c r="B23" s="243" t="s">
        <v>1768</v>
      </c>
      <c r="C23" s="244">
        <v>0</v>
      </c>
      <c r="D23" s="246">
        <f t="shared" si="0"/>
        <v>0</v>
      </c>
      <c r="E23" s="247">
        <v>86800</v>
      </c>
      <c r="F23" s="247"/>
      <c r="G23" s="239">
        <f t="shared" si="1"/>
        <v>0</v>
      </c>
      <c r="H23" s="241">
        <f t="shared" si="2"/>
        <v>0</v>
      </c>
      <c r="J23" s="230">
        <f t="shared" si="3"/>
        <v>71089</v>
      </c>
      <c r="K23" s="230"/>
      <c r="L23" s="231">
        <f t="shared" si="4"/>
        <v>0</v>
      </c>
      <c r="M23" s="231"/>
      <c r="N23" s="169">
        <f t="shared" si="5"/>
        <v>0</v>
      </c>
      <c r="P23" s="173">
        <f t="shared" si="6"/>
        <v>0</v>
      </c>
      <c r="T23" s="171" t="s">
        <v>1326</v>
      </c>
      <c r="U23" s="230">
        <f t="shared" si="7"/>
        <v>0</v>
      </c>
      <c r="AB23" s="171" t="s">
        <v>1341</v>
      </c>
      <c r="AC23" s="167" t="s">
        <v>1770</v>
      </c>
      <c r="AD23" s="231">
        <f t="shared" si="9"/>
        <v>0</v>
      </c>
      <c r="AG23" s="233" t="s">
        <v>1264</v>
      </c>
      <c r="AH23" s="234">
        <f>DSUM($AB$8:$AD$421,$AD$8,$AL$54:$AN$55)</f>
        <v>6.4</v>
      </c>
      <c r="AI23" s="235"/>
    </row>
    <row r="24" spans="1:40" ht="15" hidden="1" customHeight="1" x14ac:dyDescent="0.3">
      <c r="A24" s="251" t="s">
        <v>272</v>
      </c>
      <c r="B24" s="252" t="s">
        <v>1697</v>
      </c>
      <c r="C24" s="253">
        <v>0</v>
      </c>
      <c r="D24" s="254">
        <f t="shared" si="0"/>
        <v>0</v>
      </c>
      <c r="E24" s="247">
        <v>80116</v>
      </c>
      <c r="F24" s="255"/>
      <c r="G24" s="256">
        <f t="shared" si="1"/>
        <v>0</v>
      </c>
      <c r="H24" s="257">
        <f t="shared" si="2"/>
        <v>0</v>
      </c>
      <c r="J24" s="230">
        <f t="shared" si="3"/>
        <v>65165</v>
      </c>
      <c r="K24" s="230"/>
      <c r="L24" s="231">
        <f>ROUND((((J24*$L$3)+J24)*$L$5),0)</f>
        <v>0</v>
      </c>
      <c r="M24" s="231"/>
      <c r="N24" s="169">
        <f t="shared" si="5"/>
        <v>0</v>
      </c>
      <c r="P24" s="173">
        <f t="shared" si="6"/>
        <v>0</v>
      </c>
      <c r="T24" s="171" t="s">
        <v>1326</v>
      </c>
      <c r="U24" s="230">
        <f t="shared" si="7"/>
        <v>0</v>
      </c>
      <c r="W24" s="167" t="s">
        <v>307</v>
      </c>
      <c r="AB24" s="171" t="s">
        <v>1341</v>
      </c>
      <c r="AC24" s="167" t="s">
        <v>1824</v>
      </c>
      <c r="AD24" s="231">
        <f t="shared" si="9"/>
        <v>0</v>
      </c>
      <c r="AG24" s="233" t="s">
        <v>326</v>
      </c>
      <c r="AH24" s="234">
        <f>DSUM($AB$8:$AD$421,$AD$8,$AL$57:$AN$58)+AD492</f>
        <v>0.8</v>
      </c>
      <c r="AI24" s="235"/>
      <c r="AL24" s="207" t="s">
        <v>235</v>
      </c>
      <c r="AM24" s="208" t="s">
        <v>1310</v>
      </c>
      <c r="AN24" s="208" t="s">
        <v>1311</v>
      </c>
    </row>
    <row r="25" spans="1:40" ht="15" customHeight="1" x14ac:dyDescent="0.3">
      <c r="A25" s="242" t="s">
        <v>272</v>
      </c>
      <c r="B25" s="243" t="s">
        <v>1698</v>
      </c>
      <c r="C25" s="244">
        <v>0</v>
      </c>
      <c r="D25" s="246">
        <f t="shared" si="0"/>
        <v>0</v>
      </c>
      <c r="E25" s="247">
        <v>73400</v>
      </c>
      <c r="F25" s="247"/>
      <c r="G25" s="239">
        <f t="shared" si="1"/>
        <v>0</v>
      </c>
      <c r="H25" s="241">
        <f t="shared" si="2"/>
        <v>0</v>
      </c>
      <c r="J25" s="230">
        <f t="shared" si="3"/>
        <v>59213</v>
      </c>
      <c r="K25" s="230"/>
      <c r="L25" s="231">
        <f>ROUND((((J25*$L$3)+J25)*$L$5),0)</f>
        <v>0</v>
      </c>
      <c r="M25" s="231"/>
      <c r="N25" s="169">
        <f t="shared" si="5"/>
        <v>0</v>
      </c>
      <c r="P25" s="173">
        <f t="shared" si="6"/>
        <v>0</v>
      </c>
      <c r="T25" s="171" t="s">
        <v>1326</v>
      </c>
      <c r="U25" s="230">
        <f t="shared" si="7"/>
        <v>0</v>
      </c>
      <c r="W25" s="249" t="s">
        <v>1366</v>
      </c>
      <c r="X25" s="250">
        <f>DSUM(T7:U190,"Pay",$W$5:$X$6)</f>
        <v>0</v>
      </c>
      <c r="AB25" s="171" t="s">
        <v>1341</v>
      </c>
      <c r="AC25" s="167" t="s">
        <v>1825</v>
      </c>
      <c r="AD25" s="231">
        <f t="shared" si="9"/>
        <v>0</v>
      </c>
      <c r="AG25" s="233" t="s">
        <v>1708</v>
      </c>
      <c r="AH25" s="234">
        <f>DSUM($AB$8:$AD$421,$AD$8,$AL$60:$AN$61)</f>
        <v>0</v>
      </c>
      <c r="AI25" s="235"/>
      <c r="AL25" s="171" t="s">
        <v>1341</v>
      </c>
      <c r="AM25" s="171" t="s">
        <v>1823</v>
      </c>
      <c r="AN25" s="167" t="s">
        <v>1362</v>
      </c>
    </row>
    <row r="26" spans="1:40" ht="15" customHeight="1" x14ac:dyDescent="0.3">
      <c r="A26" s="242" t="s">
        <v>274</v>
      </c>
      <c r="B26" s="243" t="s">
        <v>1769</v>
      </c>
      <c r="C26" s="244">
        <v>0</v>
      </c>
      <c r="D26" s="246">
        <f t="shared" si="0"/>
        <v>0</v>
      </c>
      <c r="E26" s="247">
        <v>82500</v>
      </c>
      <c r="F26" s="247"/>
      <c r="G26" s="239">
        <f t="shared" si="1"/>
        <v>0</v>
      </c>
      <c r="H26" s="241">
        <f t="shared" si="2"/>
        <v>0</v>
      </c>
      <c r="J26" s="230">
        <f t="shared" si="3"/>
        <v>67278</v>
      </c>
      <c r="K26" s="230"/>
      <c r="L26" s="231">
        <f t="shared" si="4"/>
        <v>0</v>
      </c>
      <c r="M26" s="231"/>
      <c r="N26" s="169">
        <f t="shared" si="5"/>
        <v>0</v>
      </c>
      <c r="P26" s="173">
        <f t="shared" si="6"/>
        <v>0</v>
      </c>
      <c r="T26" s="171" t="s">
        <v>1326</v>
      </c>
      <c r="U26" s="230">
        <f t="shared" si="7"/>
        <v>0</v>
      </c>
      <c r="W26" s="249" t="s">
        <v>1367</v>
      </c>
      <c r="X26" s="250">
        <f>DSUM(T7:U190,"Pay",$W$8:$X$9)</f>
        <v>51280</v>
      </c>
      <c r="AB26" s="171" t="s">
        <v>1341</v>
      </c>
      <c r="AC26" s="167" t="s">
        <v>1770</v>
      </c>
      <c r="AD26" s="231">
        <f t="shared" si="9"/>
        <v>0</v>
      </c>
      <c r="AG26" s="233" t="s">
        <v>1709</v>
      </c>
      <c r="AH26" s="234">
        <f>DSUM($AB$8:$AD$421,$AD$8,$AL$63:$AN$64)</f>
        <v>0</v>
      </c>
      <c r="AI26" s="235"/>
    </row>
    <row r="27" spans="1:40" ht="15" hidden="1" customHeight="1" x14ac:dyDescent="0.3">
      <c r="A27" s="251" t="s">
        <v>272</v>
      </c>
      <c r="B27" s="252" t="s">
        <v>1699</v>
      </c>
      <c r="C27" s="253">
        <v>0</v>
      </c>
      <c r="D27" s="254">
        <f>ROUND(C27,2)</f>
        <v>0</v>
      </c>
      <c r="E27" s="247">
        <v>76174</v>
      </c>
      <c r="F27" s="255"/>
      <c r="G27" s="256">
        <f>D27+F27</f>
        <v>0</v>
      </c>
      <c r="H27" s="257">
        <f>ROUND(D27*E27,0)</f>
        <v>0</v>
      </c>
      <c r="J27" s="230">
        <f>ROUND((E27-$P$1)/(1+$L$3),0)</f>
        <v>61672</v>
      </c>
      <c r="K27" s="230"/>
      <c r="L27" s="231">
        <f t="shared" si="4"/>
        <v>0</v>
      </c>
      <c r="M27" s="231"/>
      <c r="N27" s="169">
        <f>D27</f>
        <v>0</v>
      </c>
      <c r="P27" s="173">
        <f>ROUND(L27*N27,0)</f>
        <v>0</v>
      </c>
      <c r="T27" s="171" t="s">
        <v>1326</v>
      </c>
      <c r="U27" s="230">
        <f t="shared" si="7"/>
        <v>0</v>
      </c>
      <c r="W27" s="249" t="s">
        <v>1368</v>
      </c>
      <c r="X27" s="250">
        <f>DSUM(T7:U190,"Pay",$W$11:$X$12)</f>
        <v>0</v>
      </c>
      <c r="AB27" s="171" t="s">
        <v>1341</v>
      </c>
      <c r="AC27" s="167" t="s">
        <v>1824</v>
      </c>
      <c r="AD27" s="231">
        <f t="shared" si="9"/>
        <v>0</v>
      </c>
      <c r="AG27" s="233" t="s">
        <v>1332</v>
      </c>
      <c r="AH27" s="234">
        <f>DSUM($AB$8:$AD$421,$AD$8,$AL$66:$AN$67)</f>
        <v>0</v>
      </c>
      <c r="AI27" s="235"/>
      <c r="AL27" s="207" t="s">
        <v>235</v>
      </c>
      <c r="AM27" s="208" t="s">
        <v>1310</v>
      </c>
      <c r="AN27" s="208" t="s">
        <v>1311</v>
      </c>
    </row>
    <row r="28" spans="1:40" ht="15" hidden="1" customHeight="1" thickBot="1" x14ac:dyDescent="0.35">
      <c r="A28" s="251" t="s">
        <v>272</v>
      </c>
      <c r="B28" s="252" t="s">
        <v>1700</v>
      </c>
      <c r="C28" s="253">
        <v>0</v>
      </c>
      <c r="D28" s="254">
        <f>ROUND(C28,2)</f>
        <v>0</v>
      </c>
      <c r="E28" s="247">
        <v>69848</v>
      </c>
      <c r="F28" s="255"/>
      <c r="G28" s="256">
        <f>D28+F28</f>
        <v>0</v>
      </c>
      <c r="H28" s="257">
        <f>ROUND(D28*E28,0)</f>
        <v>0</v>
      </c>
      <c r="J28" s="230">
        <f>ROUND((E28-$P$1)/(1+$L$3),0)</f>
        <v>56065</v>
      </c>
      <c r="K28" s="230"/>
      <c r="L28" s="231">
        <f t="shared" si="4"/>
        <v>0</v>
      </c>
      <c r="M28" s="231"/>
      <c r="N28" s="169">
        <f>D28</f>
        <v>0</v>
      </c>
      <c r="P28" s="173">
        <f>ROUND(L28*N28,0)</f>
        <v>0</v>
      </c>
      <c r="T28" s="171" t="s">
        <v>1326</v>
      </c>
      <c r="U28" s="230">
        <f t="shared" si="7"/>
        <v>0</v>
      </c>
      <c r="W28" s="259"/>
      <c r="X28" s="260">
        <f>SUM(X25:X27)</f>
        <v>51280</v>
      </c>
      <c r="Y28" s="261">
        <f>+X28</f>
        <v>51280</v>
      </c>
      <c r="AB28" s="171" t="s">
        <v>1341</v>
      </c>
      <c r="AC28" s="167" t="s">
        <v>1825</v>
      </c>
      <c r="AD28" s="231">
        <f t="shared" si="9"/>
        <v>0</v>
      </c>
      <c r="AG28" s="233" t="s">
        <v>1333</v>
      </c>
      <c r="AH28" s="234">
        <f>DSUM($AB$8:$AD$421,$AD$8,$AL$69:$AN$70)</f>
        <v>0</v>
      </c>
      <c r="AI28" s="235"/>
      <c r="AL28" s="171" t="s">
        <v>1341</v>
      </c>
      <c r="AM28" s="171" t="s">
        <v>1770</v>
      </c>
      <c r="AN28" s="167" t="s">
        <v>1362</v>
      </c>
    </row>
    <row r="29" spans="1:40" ht="15" customHeight="1" x14ac:dyDescent="0.3">
      <c r="A29" s="262" t="s">
        <v>1349</v>
      </c>
      <c r="B29" s="263" t="s">
        <v>1995</v>
      </c>
      <c r="C29" s="264">
        <v>0</v>
      </c>
      <c r="D29" s="265">
        <f t="shared" si="0"/>
        <v>0</v>
      </c>
      <c r="E29" s="266">
        <v>84500</v>
      </c>
      <c r="F29" s="266"/>
      <c r="G29" s="248">
        <f>D29+F29</f>
        <v>0</v>
      </c>
      <c r="H29" s="267">
        <f>ROUND(D29*E29,0)</f>
        <v>0</v>
      </c>
      <c r="J29" s="230">
        <f t="shared" si="3"/>
        <v>69051</v>
      </c>
      <c r="K29" s="230"/>
      <c r="L29" s="231">
        <f t="shared" si="4"/>
        <v>0</v>
      </c>
      <c r="M29" s="231"/>
      <c r="N29" s="169">
        <f t="shared" si="5"/>
        <v>0</v>
      </c>
      <c r="P29" s="173">
        <f t="shared" si="6"/>
        <v>0</v>
      </c>
      <c r="T29" s="171" t="s">
        <v>1326</v>
      </c>
      <c r="U29" s="230">
        <f t="shared" si="7"/>
        <v>0</v>
      </c>
      <c r="AB29" s="171" t="s">
        <v>1341</v>
      </c>
      <c r="AC29" s="167" t="s">
        <v>1339</v>
      </c>
      <c r="AD29" s="231">
        <f t="shared" si="9"/>
        <v>0</v>
      </c>
      <c r="AG29" s="233" t="s">
        <v>300</v>
      </c>
      <c r="AH29" s="234">
        <f>DSUM($AB$8:$AD$421,$AD$8,$AL$72:$AN$73)</f>
        <v>0</v>
      </c>
      <c r="AI29" s="235"/>
    </row>
    <row r="30" spans="1:40" ht="15" customHeight="1" thickBot="1" x14ac:dyDescent="0.35">
      <c r="A30" s="268" t="s">
        <v>341</v>
      </c>
      <c r="B30" s="269" t="s">
        <v>1319</v>
      </c>
      <c r="C30" s="270">
        <v>0</v>
      </c>
      <c r="D30" s="271">
        <f t="shared" si="0"/>
        <v>0</v>
      </c>
      <c r="E30" s="1183">
        <v>0</v>
      </c>
      <c r="F30" s="272"/>
      <c r="G30" s="273">
        <f t="shared" si="1"/>
        <v>0</v>
      </c>
      <c r="H30" s="274">
        <f t="shared" si="2"/>
        <v>0</v>
      </c>
      <c r="J30" s="229">
        <f t="shared" si="3"/>
        <v>-5841</v>
      </c>
      <c r="K30" s="230"/>
      <c r="L30" s="231">
        <f t="shared" si="4"/>
        <v>0</v>
      </c>
      <c r="M30" s="231"/>
      <c r="N30" s="169">
        <f t="shared" si="5"/>
        <v>0</v>
      </c>
      <c r="P30" s="275">
        <f t="shared" si="6"/>
        <v>0</v>
      </c>
      <c r="T30" s="171" t="s">
        <v>1326</v>
      </c>
      <c r="U30" s="230">
        <f t="shared" si="7"/>
        <v>0</v>
      </c>
      <c r="V30" s="276"/>
      <c r="W30" s="142"/>
      <c r="X30" s="142"/>
      <c r="Y30" s="169"/>
      <c r="AB30" s="171" t="s">
        <v>1341</v>
      </c>
      <c r="AC30" s="167" t="s">
        <v>1313</v>
      </c>
      <c r="AD30" s="231">
        <f t="shared" si="9"/>
        <v>0</v>
      </c>
      <c r="AG30" s="233" t="s">
        <v>1283</v>
      </c>
      <c r="AH30" s="234">
        <f>DSUM($AB$8:$AD$421,$AD$8,$AL$75:$AN$76)</f>
        <v>0</v>
      </c>
      <c r="AI30" s="235"/>
      <c r="AL30" s="207" t="s">
        <v>235</v>
      </c>
      <c r="AM30" s="208" t="s">
        <v>1310</v>
      </c>
      <c r="AN30" s="208" t="s">
        <v>1311</v>
      </c>
    </row>
    <row r="31" spans="1:40" ht="15" customHeight="1" thickBot="1" x14ac:dyDescent="0.35">
      <c r="A31" s="277"/>
      <c r="B31" s="278"/>
      <c r="C31" s="279"/>
      <c r="D31" s="280"/>
      <c r="E31" s="281" t="s">
        <v>211</v>
      </c>
      <c r="F31" s="282"/>
      <c r="G31" s="283"/>
      <c r="H31" s="284">
        <f>SUM(H9:H30)</f>
        <v>0</v>
      </c>
      <c r="P31" s="285">
        <f>SUM(P9:P30)</f>
        <v>0</v>
      </c>
      <c r="T31" s="171"/>
      <c r="V31" s="276"/>
      <c r="W31" s="142"/>
      <c r="X31" s="142"/>
      <c r="Y31" s="169"/>
      <c r="AD31" s="231"/>
      <c r="AE31" s="286">
        <f>SUM(AD9:AD30)</f>
        <v>0</v>
      </c>
      <c r="AG31" s="233" t="s">
        <v>1254</v>
      </c>
      <c r="AH31" s="234">
        <f>DSUM($AB$8:$AD$421,$AD$8,$AL$78:$AN$79)</f>
        <v>0</v>
      </c>
      <c r="AI31" s="287">
        <f>ROUND(AH31*7.5,2)</f>
        <v>0</v>
      </c>
      <c r="AL31" s="171" t="s">
        <v>1341</v>
      </c>
      <c r="AM31" s="171" t="s">
        <v>1824</v>
      </c>
      <c r="AN31" s="167" t="s">
        <v>1362</v>
      </c>
    </row>
    <row r="32" spans="1:40" ht="15" customHeight="1" x14ac:dyDescent="0.3">
      <c r="A32" s="288" t="s">
        <v>1282</v>
      </c>
      <c r="B32" s="289"/>
      <c r="C32" s="290"/>
      <c r="D32" s="291"/>
      <c r="E32" s="292"/>
      <c r="F32" s="292"/>
      <c r="G32" s="292"/>
      <c r="H32" s="293"/>
      <c r="T32" s="171"/>
      <c r="U32" s="230"/>
      <c r="V32" s="276"/>
      <c r="W32" s="142"/>
      <c r="X32" s="142"/>
      <c r="Y32" s="169"/>
      <c r="AD32" s="231"/>
      <c r="AG32" s="258" t="s">
        <v>1719</v>
      </c>
      <c r="AH32" s="234">
        <f>DSUM($AB$8:$AD$421,$AD$8,$AL$81:$AN$82)</f>
        <v>0</v>
      </c>
      <c r="AI32" s="235"/>
    </row>
    <row r="33" spans="1:40" ht="15" customHeight="1" x14ac:dyDescent="0.3">
      <c r="A33" s="294" t="s">
        <v>275</v>
      </c>
      <c r="B33" s="295" t="s">
        <v>276</v>
      </c>
      <c r="C33" s="225">
        <v>0</v>
      </c>
      <c r="D33" s="226">
        <f t="shared" ref="D33:D59" si="10">ROUND(C33,2)</f>
        <v>0</v>
      </c>
      <c r="E33" s="1173">
        <v>64100</v>
      </c>
      <c r="F33" s="296"/>
      <c r="G33" s="226">
        <f t="shared" ref="G33:G59" si="11">D33+F33</f>
        <v>0</v>
      </c>
      <c r="H33" s="228">
        <f t="shared" ref="H33:H59" si="12">ROUND(D33*E33,0)</f>
        <v>0</v>
      </c>
      <c r="J33" s="230">
        <f t="shared" ref="J33:J52" si="13">ROUND((E33-$P$1)/(1+$L$3),0)</f>
        <v>50970</v>
      </c>
      <c r="K33" s="230"/>
      <c r="L33" s="231">
        <f t="shared" ref="L33:L52" si="14">ROUND((((J33*$L$3)+J33)*$L$5),0)</f>
        <v>0</v>
      </c>
      <c r="M33" s="231"/>
      <c r="N33" s="169">
        <f t="shared" ref="N33:N52" si="15">D33</f>
        <v>0</v>
      </c>
      <c r="P33" s="173">
        <f t="shared" ref="P33:P52" si="16">ROUND(L33*N33,0)</f>
        <v>0</v>
      </c>
      <c r="T33" s="171" t="s">
        <v>1354</v>
      </c>
      <c r="U33" s="230">
        <f>ROUND($H33+$P33,0)</f>
        <v>0</v>
      </c>
      <c r="V33" s="297"/>
      <c r="W33" s="298"/>
      <c r="X33" s="298"/>
      <c r="Y33" s="169"/>
      <c r="AB33" s="171" t="s">
        <v>1341</v>
      </c>
      <c r="AC33" s="167" t="s">
        <v>1328</v>
      </c>
      <c r="AD33" s="231">
        <f t="shared" ref="AD33:AD47" si="17">D33</f>
        <v>0</v>
      </c>
      <c r="AL33" s="207" t="s">
        <v>235</v>
      </c>
      <c r="AM33" s="208" t="s">
        <v>1310</v>
      </c>
      <c r="AN33" s="208" t="s">
        <v>1311</v>
      </c>
    </row>
    <row r="34" spans="1:40" ht="15" customHeight="1" x14ac:dyDescent="0.3">
      <c r="A34" s="242" t="s">
        <v>277</v>
      </c>
      <c r="B34" s="299" t="s">
        <v>278</v>
      </c>
      <c r="C34" s="238">
        <v>0</v>
      </c>
      <c r="D34" s="239">
        <f t="shared" si="10"/>
        <v>0</v>
      </c>
      <c r="E34" s="247">
        <v>64100</v>
      </c>
      <c r="F34" s="300"/>
      <c r="G34" s="239">
        <f t="shared" si="11"/>
        <v>0</v>
      </c>
      <c r="H34" s="241">
        <f t="shared" si="12"/>
        <v>0</v>
      </c>
      <c r="J34" s="230">
        <f t="shared" si="13"/>
        <v>50970</v>
      </c>
      <c r="K34" s="230"/>
      <c r="L34" s="231">
        <f t="shared" si="14"/>
        <v>0</v>
      </c>
      <c r="M34" s="231"/>
      <c r="N34" s="169">
        <f t="shared" si="15"/>
        <v>0</v>
      </c>
      <c r="P34" s="173">
        <f t="shared" si="16"/>
        <v>0</v>
      </c>
      <c r="T34" s="171" t="s">
        <v>1354</v>
      </c>
      <c r="U34" s="230">
        <f t="shared" ref="U34:U59" si="18">ROUND($H34+$P34,0)</f>
        <v>0</v>
      </c>
      <c r="V34" s="297"/>
      <c r="W34" s="298"/>
      <c r="X34" s="298"/>
      <c r="Y34" s="169"/>
      <c r="AB34" s="171" t="s">
        <v>1341</v>
      </c>
      <c r="AC34" s="167" t="s">
        <v>1328</v>
      </c>
      <c r="AD34" s="231">
        <f t="shared" si="17"/>
        <v>0</v>
      </c>
      <c r="AG34" s="233" t="s">
        <v>1334</v>
      </c>
      <c r="AH34" s="234">
        <f>DSUM($AB$8:$AD$421,$AD$8,$AL$84:$AN$85)</f>
        <v>0</v>
      </c>
      <c r="AI34" s="235"/>
      <c r="AL34" s="171" t="s">
        <v>1341</v>
      </c>
      <c r="AM34" s="171" t="s">
        <v>1825</v>
      </c>
      <c r="AN34" s="167" t="s">
        <v>1362</v>
      </c>
    </row>
    <row r="35" spans="1:40" ht="15" customHeight="1" x14ac:dyDescent="0.3">
      <c r="A35" s="242" t="s">
        <v>279</v>
      </c>
      <c r="B35" s="299" t="s">
        <v>280</v>
      </c>
      <c r="C35" s="238">
        <v>0</v>
      </c>
      <c r="D35" s="239">
        <f t="shared" si="10"/>
        <v>0</v>
      </c>
      <c r="E35" s="247">
        <v>64100</v>
      </c>
      <c r="F35" s="300"/>
      <c r="G35" s="239">
        <f t="shared" si="11"/>
        <v>0</v>
      </c>
      <c r="H35" s="241">
        <f t="shared" si="12"/>
        <v>0</v>
      </c>
      <c r="J35" s="230">
        <f t="shared" si="13"/>
        <v>50970</v>
      </c>
      <c r="K35" s="230"/>
      <c r="L35" s="231">
        <f t="shared" si="14"/>
        <v>0</v>
      </c>
      <c r="M35" s="231"/>
      <c r="N35" s="169">
        <f t="shared" si="15"/>
        <v>0</v>
      </c>
      <c r="P35" s="173">
        <f t="shared" si="16"/>
        <v>0</v>
      </c>
      <c r="T35" s="171" t="s">
        <v>1354</v>
      </c>
      <c r="U35" s="230">
        <f t="shared" si="18"/>
        <v>0</v>
      </c>
      <c r="V35" s="297"/>
      <c r="W35" s="298"/>
      <c r="X35" s="298"/>
      <c r="Y35" s="169"/>
      <c r="AB35" s="171" t="s">
        <v>1341</v>
      </c>
      <c r="AC35" s="167" t="s">
        <v>1328</v>
      </c>
      <c r="AD35" s="231">
        <f t="shared" si="17"/>
        <v>0</v>
      </c>
      <c r="AG35" s="233" t="s">
        <v>1335</v>
      </c>
      <c r="AH35" s="234">
        <f>DSUM($AB$8:$AD$421,$AD$8,$AL$87:$AN$88)</f>
        <v>0</v>
      </c>
      <c r="AI35" s="235"/>
    </row>
    <row r="36" spans="1:40" ht="15" customHeight="1" x14ac:dyDescent="0.3">
      <c r="A36" s="242" t="s">
        <v>281</v>
      </c>
      <c r="B36" s="299" t="s">
        <v>282</v>
      </c>
      <c r="C36" s="244">
        <v>0</v>
      </c>
      <c r="D36" s="245">
        <f t="shared" si="10"/>
        <v>0</v>
      </c>
      <c r="E36" s="247">
        <v>64100</v>
      </c>
      <c r="F36" s="300"/>
      <c r="G36" s="239">
        <f t="shared" si="11"/>
        <v>0</v>
      </c>
      <c r="H36" s="241">
        <f t="shared" si="12"/>
        <v>0</v>
      </c>
      <c r="J36" s="230">
        <f t="shared" si="13"/>
        <v>50970</v>
      </c>
      <c r="K36" s="230"/>
      <c r="L36" s="231">
        <f t="shared" si="14"/>
        <v>0</v>
      </c>
      <c r="M36" s="231"/>
      <c r="N36" s="169">
        <f t="shared" si="15"/>
        <v>0</v>
      </c>
      <c r="P36" s="173">
        <f t="shared" si="16"/>
        <v>0</v>
      </c>
      <c r="T36" s="171" t="s">
        <v>1354</v>
      </c>
      <c r="U36" s="230">
        <f t="shared" si="18"/>
        <v>0</v>
      </c>
      <c r="V36" s="297"/>
      <c r="W36" s="298"/>
      <c r="X36" s="298"/>
      <c r="Y36" s="169"/>
      <c r="AB36" s="171" t="s">
        <v>1341</v>
      </c>
      <c r="AC36" s="167" t="s">
        <v>1328</v>
      </c>
      <c r="AD36" s="231">
        <f t="shared" si="17"/>
        <v>0</v>
      </c>
      <c r="AG36" s="233" t="s">
        <v>337</v>
      </c>
      <c r="AH36" s="234">
        <f>DSUM($AB$8:$AD$421,$AD$8,$AL$90:$AN$91)</f>
        <v>0</v>
      </c>
      <c r="AI36" s="235"/>
      <c r="AL36" s="207" t="s">
        <v>235</v>
      </c>
      <c r="AM36" s="208" t="s">
        <v>1310</v>
      </c>
      <c r="AN36" s="208" t="s">
        <v>1311</v>
      </c>
    </row>
    <row r="37" spans="1:40" ht="15" customHeight="1" x14ac:dyDescent="0.3">
      <c r="A37" s="242" t="s">
        <v>283</v>
      </c>
      <c r="B37" s="299" t="s">
        <v>284</v>
      </c>
      <c r="C37" s="244">
        <v>0</v>
      </c>
      <c r="D37" s="245">
        <f t="shared" si="10"/>
        <v>0</v>
      </c>
      <c r="E37" s="247">
        <v>64100</v>
      </c>
      <c r="F37" s="300"/>
      <c r="G37" s="239">
        <f t="shared" si="11"/>
        <v>0</v>
      </c>
      <c r="H37" s="241">
        <f t="shared" si="12"/>
        <v>0</v>
      </c>
      <c r="J37" s="230">
        <f t="shared" si="13"/>
        <v>50970</v>
      </c>
      <c r="K37" s="230"/>
      <c r="L37" s="231">
        <f t="shared" si="14"/>
        <v>0</v>
      </c>
      <c r="M37" s="231"/>
      <c r="N37" s="169">
        <f t="shared" si="15"/>
        <v>0</v>
      </c>
      <c r="P37" s="173">
        <f t="shared" si="16"/>
        <v>0</v>
      </c>
      <c r="T37" s="171" t="s">
        <v>1354</v>
      </c>
      <c r="U37" s="230">
        <f t="shared" si="18"/>
        <v>0</v>
      </c>
      <c r="V37" s="297"/>
      <c r="W37" s="298"/>
      <c r="X37" s="298"/>
      <c r="Y37" s="169"/>
      <c r="AB37" s="171" t="s">
        <v>1341</v>
      </c>
      <c r="AC37" s="167" t="s">
        <v>1328</v>
      </c>
      <c r="AD37" s="231">
        <f t="shared" si="17"/>
        <v>0</v>
      </c>
      <c r="AG37" s="233" t="s">
        <v>338</v>
      </c>
      <c r="AH37" s="234">
        <f>DSUM($AB$8:$AD$421,$AD$8,$AL$93:$AN$94)</f>
        <v>0</v>
      </c>
      <c r="AI37" s="235"/>
      <c r="AL37" s="171" t="s">
        <v>1341</v>
      </c>
      <c r="AM37" s="171" t="s">
        <v>1626</v>
      </c>
      <c r="AN37" s="167" t="s">
        <v>1362</v>
      </c>
    </row>
    <row r="38" spans="1:40" ht="15" customHeight="1" x14ac:dyDescent="0.3">
      <c r="A38" s="242" t="s">
        <v>285</v>
      </c>
      <c r="B38" s="299" t="s">
        <v>286</v>
      </c>
      <c r="C38" s="238">
        <v>0</v>
      </c>
      <c r="D38" s="239">
        <f t="shared" si="10"/>
        <v>0</v>
      </c>
      <c r="E38" s="247">
        <v>64100</v>
      </c>
      <c r="F38" s="300"/>
      <c r="G38" s="239">
        <f t="shared" si="11"/>
        <v>0</v>
      </c>
      <c r="H38" s="241">
        <f t="shared" si="12"/>
        <v>0</v>
      </c>
      <c r="J38" s="230">
        <f t="shared" si="13"/>
        <v>50970</v>
      </c>
      <c r="K38" s="230"/>
      <c r="L38" s="231">
        <f t="shared" si="14"/>
        <v>0</v>
      </c>
      <c r="M38" s="231"/>
      <c r="N38" s="169">
        <f t="shared" si="15"/>
        <v>0</v>
      </c>
      <c r="P38" s="173">
        <f t="shared" si="16"/>
        <v>0</v>
      </c>
      <c r="T38" s="171" t="s">
        <v>1354</v>
      </c>
      <c r="U38" s="230">
        <f t="shared" si="18"/>
        <v>0</v>
      </c>
      <c r="V38" s="297"/>
      <c r="W38" s="298"/>
      <c r="X38" s="298"/>
      <c r="Y38" s="169"/>
      <c r="AB38" s="171" t="s">
        <v>1341</v>
      </c>
      <c r="AC38" s="167" t="s">
        <v>1328</v>
      </c>
      <c r="AD38" s="231">
        <f t="shared" si="17"/>
        <v>0</v>
      </c>
      <c r="AG38" s="233" t="s">
        <v>1297</v>
      </c>
      <c r="AH38" s="234">
        <f>DSUM($AB$8:$AD$421,$AD$8,$AL$96:$AN$97)</f>
        <v>0</v>
      </c>
      <c r="AI38" s="235"/>
    </row>
    <row r="39" spans="1:40" ht="15" customHeight="1" x14ac:dyDescent="0.3">
      <c r="A39" s="242" t="s">
        <v>287</v>
      </c>
      <c r="B39" s="299" t="s">
        <v>1892</v>
      </c>
      <c r="C39" s="238">
        <v>0</v>
      </c>
      <c r="D39" s="239">
        <f t="shared" si="10"/>
        <v>0</v>
      </c>
      <c r="E39" s="247">
        <v>64100</v>
      </c>
      <c r="F39" s="300"/>
      <c r="G39" s="239">
        <f t="shared" si="11"/>
        <v>0</v>
      </c>
      <c r="H39" s="241">
        <f t="shared" si="12"/>
        <v>0</v>
      </c>
      <c r="J39" s="230">
        <f t="shared" si="13"/>
        <v>50970</v>
      </c>
      <c r="K39" s="230"/>
      <c r="L39" s="231">
        <f t="shared" si="14"/>
        <v>0</v>
      </c>
      <c r="M39" s="231"/>
      <c r="N39" s="169">
        <f t="shared" si="15"/>
        <v>0</v>
      </c>
      <c r="P39" s="173">
        <f t="shared" si="16"/>
        <v>0</v>
      </c>
      <c r="T39" s="171" t="s">
        <v>1354</v>
      </c>
      <c r="U39" s="230">
        <f t="shared" si="18"/>
        <v>0</v>
      </c>
      <c r="V39" s="297"/>
      <c r="W39" s="298"/>
      <c r="X39" s="298"/>
      <c r="Y39" s="169"/>
      <c r="AB39" s="171" t="s">
        <v>1341</v>
      </c>
      <c r="AC39" s="167" t="s">
        <v>1328</v>
      </c>
      <c r="AD39" s="231">
        <f t="shared" si="17"/>
        <v>0</v>
      </c>
      <c r="AG39" s="233" t="s">
        <v>1337</v>
      </c>
      <c r="AH39" s="234">
        <f>DSUM($AB$8:$AD$421,$AD$8,$AL$99:$AN$100)</f>
        <v>0</v>
      </c>
      <c r="AI39" s="235"/>
      <c r="AL39" s="207" t="s">
        <v>235</v>
      </c>
      <c r="AM39" s="208" t="s">
        <v>1310</v>
      </c>
      <c r="AN39" s="208" t="s">
        <v>1311</v>
      </c>
    </row>
    <row r="40" spans="1:40" ht="15" customHeight="1" x14ac:dyDescent="0.3">
      <c r="A40" s="242" t="s">
        <v>288</v>
      </c>
      <c r="B40" s="299" t="s">
        <v>1894</v>
      </c>
      <c r="C40" s="238">
        <v>0</v>
      </c>
      <c r="D40" s="239">
        <f t="shared" si="10"/>
        <v>0</v>
      </c>
      <c r="E40" s="247">
        <v>64100</v>
      </c>
      <c r="F40" s="300"/>
      <c r="G40" s="239">
        <f t="shared" si="11"/>
        <v>0</v>
      </c>
      <c r="H40" s="241">
        <f t="shared" si="12"/>
        <v>0</v>
      </c>
      <c r="J40" s="230">
        <f t="shared" si="13"/>
        <v>50970</v>
      </c>
      <c r="K40" s="230"/>
      <c r="L40" s="231">
        <f t="shared" si="14"/>
        <v>0</v>
      </c>
      <c r="M40" s="231"/>
      <c r="N40" s="169">
        <f t="shared" si="15"/>
        <v>0</v>
      </c>
      <c r="P40" s="173">
        <f t="shared" si="16"/>
        <v>0</v>
      </c>
      <c r="T40" s="171" t="s">
        <v>1354</v>
      </c>
      <c r="U40" s="230">
        <f t="shared" si="18"/>
        <v>0</v>
      </c>
      <c r="V40" s="297"/>
      <c r="W40" s="298"/>
      <c r="X40" s="298"/>
      <c r="Y40" s="169"/>
      <c r="AB40" s="171" t="s">
        <v>1341</v>
      </c>
      <c r="AC40" s="167" t="s">
        <v>1328</v>
      </c>
      <c r="AD40" s="231">
        <f t="shared" si="17"/>
        <v>0</v>
      </c>
      <c r="AG40" s="233" t="s">
        <v>1314</v>
      </c>
      <c r="AH40" s="234">
        <f>DSUM($AB$8:$AD$421,$AD$8,$AL$102:$AN$103)</f>
        <v>0</v>
      </c>
      <c r="AI40" s="235"/>
      <c r="AL40" s="822" t="s">
        <v>1341</v>
      </c>
      <c r="AM40" s="1192" t="s">
        <v>1627</v>
      </c>
      <c r="AN40" s="1192" t="s">
        <v>1362</v>
      </c>
    </row>
    <row r="41" spans="1:40" ht="15" customHeight="1" x14ac:dyDescent="0.3">
      <c r="A41" s="242" t="s">
        <v>289</v>
      </c>
      <c r="B41" s="299" t="s">
        <v>1893</v>
      </c>
      <c r="C41" s="238">
        <v>0</v>
      </c>
      <c r="D41" s="239">
        <f t="shared" si="10"/>
        <v>0</v>
      </c>
      <c r="E41" s="247">
        <v>64100</v>
      </c>
      <c r="F41" s="300"/>
      <c r="G41" s="239">
        <f t="shared" si="11"/>
        <v>0</v>
      </c>
      <c r="H41" s="241">
        <f t="shared" si="12"/>
        <v>0</v>
      </c>
      <c r="J41" s="230">
        <f t="shared" si="13"/>
        <v>50970</v>
      </c>
      <c r="K41" s="230"/>
      <c r="L41" s="231">
        <f t="shared" si="14"/>
        <v>0</v>
      </c>
      <c r="M41" s="231"/>
      <c r="N41" s="169">
        <f t="shared" si="15"/>
        <v>0</v>
      </c>
      <c r="P41" s="173">
        <f t="shared" si="16"/>
        <v>0</v>
      </c>
      <c r="T41" s="171" t="s">
        <v>1354</v>
      </c>
      <c r="U41" s="230">
        <f t="shared" si="18"/>
        <v>0</v>
      </c>
      <c r="V41" s="297"/>
      <c r="W41" s="298"/>
      <c r="X41" s="298"/>
      <c r="Y41" s="169"/>
      <c r="AB41" s="171" t="s">
        <v>1341</v>
      </c>
      <c r="AC41" s="167" t="s">
        <v>1328</v>
      </c>
      <c r="AD41" s="231">
        <f t="shared" si="17"/>
        <v>0</v>
      </c>
      <c r="AG41" s="233"/>
      <c r="AH41" s="234"/>
      <c r="AI41" s="235"/>
      <c r="AL41" s="822"/>
      <c r="AM41" s="1192"/>
      <c r="AN41" s="1192"/>
    </row>
    <row r="42" spans="1:40" ht="15" customHeight="1" x14ac:dyDescent="0.3">
      <c r="A42" s="242" t="s">
        <v>290</v>
      </c>
      <c r="B42" s="299" t="s">
        <v>291</v>
      </c>
      <c r="C42" s="244">
        <v>0</v>
      </c>
      <c r="D42" s="245">
        <f t="shared" si="10"/>
        <v>0</v>
      </c>
      <c r="E42" s="247">
        <v>64100</v>
      </c>
      <c r="F42" s="300"/>
      <c r="G42" s="239">
        <f t="shared" si="11"/>
        <v>0</v>
      </c>
      <c r="H42" s="241">
        <f t="shared" si="12"/>
        <v>0</v>
      </c>
      <c r="J42" s="230">
        <f t="shared" si="13"/>
        <v>50970</v>
      </c>
      <c r="K42" s="230"/>
      <c r="L42" s="231">
        <f t="shared" si="14"/>
        <v>0</v>
      </c>
      <c r="M42" s="231"/>
      <c r="N42" s="169">
        <f t="shared" si="15"/>
        <v>0</v>
      </c>
      <c r="P42" s="173">
        <f t="shared" si="16"/>
        <v>0</v>
      </c>
      <c r="T42" s="171" t="s">
        <v>1354</v>
      </c>
      <c r="U42" s="230">
        <f t="shared" si="18"/>
        <v>0</v>
      </c>
      <c r="V42" s="297"/>
      <c r="W42" s="298"/>
      <c r="X42" s="298"/>
      <c r="Y42" s="169"/>
      <c r="AB42" s="171" t="s">
        <v>1341</v>
      </c>
      <c r="AC42" s="167" t="s">
        <v>1328</v>
      </c>
      <c r="AD42" s="231">
        <f t="shared" si="17"/>
        <v>0</v>
      </c>
      <c r="AG42" s="233" t="s">
        <v>1811</v>
      </c>
      <c r="AH42" s="234">
        <f>DSUM($AB$8:$AD$421,$AD$8,$AL$166:$AN$167)</f>
        <v>0</v>
      </c>
      <c r="AL42" s="207" t="s">
        <v>235</v>
      </c>
      <c r="AM42" s="208" t="s">
        <v>1310</v>
      </c>
      <c r="AN42" s="208" t="s">
        <v>1311</v>
      </c>
    </row>
    <row r="43" spans="1:40" ht="15" customHeight="1" x14ac:dyDescent="0.3">
      <c r="A43" s="242" t="s">
        <v>290</v>
      </c>
      <c r="B43" s="299" t="s">
        <v>292</v>
      </c>
      <c r="C43" s="244">
        <v>0</v>
      </c>
      <c r="D43" s="245">
        <f t="shared" si="10"/>
        <v>0</v>
      </c>
      <c r="E43" s="247">
        <v>64100</v>
      </c>
      <c r="F43" s="300"/>
      <c r="G43" s="239">
        <f t="shared" si="11"/>
        <v>0</v>
      </c>
      <c r="H43" s="241">
        <f t="shared" si="12"/>
        <v>0</v>
      </c>
      <c r="J43" s="230">
        <f t="shared" si="13"/>
        <v>50970</v>
      </c>
      <c r="K43" s="230"/>
      <c r="L43" s="231">
        <f t="shared" si="14"/>
        <v>0</v>
      </c>
      <c r="M43" s="231"/>
      <c r="N43" s="169">
        <f t="shared" si="15"/>
        <v>0</v>
      </c>
      <c r="P43" s="173">
        <f t="shared" si="16"/>
        <v>0</v>
      </c>
      <c r="T43" s="171" t="s">
        <v>1354</v>
      </c>
      <c r="U43" s="230">
        <f t="shared" si="18"/>
        <v>0</v>
      </c>
      <c r="V43" s="297"/>
      <c r="W43" s="298"/>
      <c r="X43" s="298"/>
      <c r="Y43" s="169"/>
      <c r="AB43" s="171" t="s">
        <v>1341</v>
      </c>
      <c r="AC43" s="167" t="s">
        <v>1328</v>
      </c>
      <c r="AD43" s="231">
        <f t="shared" si="17"/>
        <v>0</v>
      </c>
      <c r="AG43" s="233" t="s">
        <v>1625</v>
      </c>
      <c r="AH43" s="234">
        <f>DSUM($AB$8:$AD$421,$AD$8,$AL$105:$AN$106)</f>
        <v>0</v>
      </c>
      <c r="AI43" s="235"/>
      <c r="AL43" s="171" t="s">
        <v>1341</v>
      </c>
      <c r="AM43" s="171" t="s">
        <v>1312</v>
      </c>
      <c r="AN43" s="167" t="s">
        <v>1362</v>
      </c>
    </row>
    <row r="44" spans="1:40" ht="15" customHeight="1" x14ac:dyDescent="0.3">
      <c r="A44" s="242" t="s">
        <v>290</v>
      </c>
      <c r="B44" s="299" t="s">
        <v>293</v>
      </c>
      <c r="C44" s="238">
        <v>0</v>
      </c>
      <c r="D44" s="239">
        <f t="shared" si="10"/>
        <v>0</v>
      </c>
      <c r="E44" s="247">
        <v>64100</v>
      </c>
      <c r="F44" s="300"/>
      <c r="G44" s="239">
        <f t="shared" si="11"/>
        <v>0</v>
      </c>
      <c r="H44" s="241">
        <f t="shared" si="12"/>
        <v>0</v>
      </c>
      <c r="J44" s="230">
        <f t="shared" si="13"/>
        <v>50970</v>
      </c>
      <c r="K44" s="230"/>
      <c r="L44" s="231">
        <f t="shared" si="14"/>
        <v>0</v>
      </c>
      <c r="M44" s="231"/>
      <c r="N44" s="169">
        <f t="shared" si="15"/>
        <v>0</v>
      </c>
      <c r="P44" s="173">
        <f t="shared" si="16"/>
        <v>0</v>
      </c>
      <c r="T44" s="171" t="s">
        <v>1354</v>
      </c>
      <c r="U44" s="230">
        <f t="shared" si="18"/>
        <v>0</v>
      </c>
      <c r="V44" s="297"/>
      <c r="W44" s="298"/>
      <c r="X44" s="298"/>
      <c r="Y44" s="169"/>
      <c r="AB44" s="171" t="s">
        <v>1341</v>
      </c>
      <c r="AC44" s="167" t="s">
        <v>1332</v>
      </c>
      <c r="AD44" s="231">
        <f t="shared" si="17"/>
        <v>0</v>
      </c>
      <c r="AG44" s="233" t="s">
        <v>1629</v>
      </c>
      <c r="AH44" s="234">
        <f>DSUM($AB$8:$AD$421,$AD$8,$AL$123:$AN$124)</f>
        <v>0</v>
      </c>
      <c r="AI44" s="235"/>
    </row>
    <row r="45" spans="1:40" ht="15" customHeight="1" x14ac:dyDescent="0.3">
      <c r="A45" s="242" t="s">
        <v>290</v>
      </c>
      <c r="B45" s="299" t="s">
        <v>1283</v>
      </c>
      <c r="C45" s="238">
        <v>0</v>
      </c>
      <c r="D45" s="239">
        <f t="shared" si="10"/>
        <v>0</v>
      </c>
      <c r="E45" s="247">
        <v>75600</v>
      </c>
      <c r="F45" s="300"/>
      <c r="G45" s="239">
        <f t="shared" si="11"/>
        <v>0</v>
      </c>
      <c r="H45" s="241">
        <f t="shared" si="12"/>
        <v>0</v>
      </c>
      <c r="J45" s="230">
        <f t="shared" si="13"/>
        <v>61163</v>
      </c>
      <c r="K45" s="230"/>
      <c r="L45" s="231">
        <f t="shared" si="14"/>
        <v>0</v>
      </c>
      <c r="M45" s="231"/>
      <c r="N45" s="169">
        <f t="shared" si="15"/>
        <v>0</v>
      </c>
      <c r="P45" s="173">
        <f t="shared" si="16"/>
        <v>0</v>
      </c>
      <c r="T45" s="171" t="s">
        <v>1354</v>
      </c>
      <c r="U45" s="230">
        <f t="shared" si="18"/>
        <v>0</v>
      </c>
      <c r="V45" s="301"/>
      <c r="W45" s="302"/>
      <c r="X45" s="302"/>
      <c r="Y45" s="169"/>
      <c r="AB45" s="171" t="s">
        <v>1341</v>
      </c>
      <c r="AC45" s="167" t="s">
        <v>1255</v>
      </c>
      <c r="AD45" s="231">
        <f t="shared" si="17"/>
        <v>0</v>
      </c>
      <c r="AG45" s="233" t="s">
        <v>345</v>
      </c>
      <c r="AH45" s="234">
        <f>DSUM($AB$8:$AD$421,$AD$8,$AL$108:$AN$109)</f>
        <v>0</v>
      </c>
      <c r="AI45" s="235"/>
      <c r="AL45" s="207" t="s">
        <v>235</v>
      </c>
      <c r="AM45" s="208" t="s">
        <v>1310</v>
      </c>
      <c r="AN45" s="208" t="s">
        <v>1311</v>
      </c>
    </row>
    <row r="46" spans="1:40" ht="15" customHeight="1" x14ac:dyDescent="0.3">
      <c r="A46" s="242" t="s">
        <v>290</v>
      </c>
      <c r="B46" s="299" t="s">
        <v>294</v>
      </c>
      <c r="C46" s="244">
        <v>0</v>
      </c>
      <c r="D46" s="245">
        <f t="shared" si="10"/>
        <v>0</v>
      </c>
      <c r="E46" s="247">
        <v>64100</v>
      </c>
      <c r="F46" s="300"/>
      <c r="G46" s="239">
        <f t="shared" si="11"/>
        <v>0</v>
      </c>
      <c r="H46" s="241">
        <f t="shared" si="12"/>
        <v>0</v>
      </c>
      <c r="J46" s="230">
        <f t="shared" si="13"/>
        <v>50970</v>
      </c>
      <c r="K46" s="230"/>
      <c r="L46" s="231">
        <f t="shared" si="14"/>
        <v>0</v>
      </c>
      <c r="M46" s="231"/>
      <c r="N46" s="169">
        <f t="shared" si="15"/>
        <v>0</v>
      </c>
      <c r="P46" s="173">
        <f t="shared" si="16"/>
        <v>0</v>
      </c>
      <c r="T46" s="171" t="s">
        <v>1354</v>
      </c>
      <c r="U46" s="230">
        <f t="shared" si="18"/>
        <v>0</v>
      </c>
      <c r="V46" s="297"/>
      <c r="W46" s="298"/>
      <c r="X46" s="298"/>
      <c r="Y46" s="169"/>
      <c r="AB46" s="171" t="s">
        <v>1341</v>
      </c>
      <c r="AC46" s="167" t="s">
        <v>1328</v>
      </c>
      <c r="AD46" s="231">
        <f t="shared" si="17"/>
        <v>0</v>
      </c>
      <c r="AG46" s="233" t="s">
        <v>1316</v>
      </c>
      <c r="AH46" s="234">
        <f>DSUM($AB$8:$AD$421,$AD$8,$AL$114:$AN$115)</f>
        <v>0</v>
      </c>
      <c r="AI46" s="235"/>
      <c r="AL46" s="171" t="s">
        <v>1341</v>
      </c>
      <c r="AM46" s="171" t="s">
        <v>1313</v>
      </c>
      <c r="AN46" s="167" t="s">
        <v>1362</v>
      </c>
    </row>
    <row r="47" spans="1:40" ht="15" customHeight="1" x14ac:dyDescent="0.3">
      <c r="A47" s="242" t="s">
        <v>295</v>
      </c>
      <c r="B47" s="299" t="s">
        <v>296</v>
      </c>
      <c r="C47" s="244">
        <v>0</v>
      </c>
      <c r="D47" s="245">
        <f t="shared" si="10"/>
        <v>0</v>
      </c>
      <c r="E47" s="247">
        <v>64100</v>
      </c>
      <c r="F47" s="300"/>
      <c r="G47" s="239">
        <f t="shared" si="11"/>
        <v>0</v>
      </c>
      <c r="H47" s="241">
        <f t="shared" si="12"/>
        <v>0</v>
      </c>
      <c r="J47" s="230">
        <f t="shared" si="13"/>
        <v>50970</v>
      </c>
      <c r="K47" s="230"/>
      <c r="L47" s="231">
        <f t="shared" si="14"/>
        <v>0</v>
      </c>
      <c r="M47" s="231"/>
      <c r="N47" s="169">
        <f t="shared" si="15"/>
        <v>0</v>
      </c>
      <c r="P47" s="173">
        <f t="shared" si="16"/>
        <v>0</v>
      </c>
      <c r="T47" s="171" t="s">
        <v>1354</v>
      </c>
      <c r="U47" s="230">
        <f t="shared" si="18"/>
        <v>0</v>
      </c>
      <c r="V47" s="297"/>
      <c r="W47" s="298"/>
      <c r="X47" s="298"/>
      <c r="Y47" s="169"/>
      <c r="AB47" s="171" t="s">
        <v>1341</v>
      </c>
      <c r="AC47" s="167" t="s">
        <v>1328</v>
      </c>
      <c r="AD47" s="231">
        <f t="shared" si="17"/>
        <v>0</v>
      </c>
      <c r="AG47" s="233" t="s">
        <v>1374</v>
      </c>
      <c r="AH47" s="234">
        <f>DSUM($AB$8:$AD$421,$AD$8,$AL$117:$AN$118)</f>
        <v>0</v>
      </c>
      <c r="AI47" s="235"/>
    </row>
    <row r="48" spans="1:40" ht="15" customHeight="1" x14ac:dyDescent="0.3">
      <c r="A48" s="242" t="s">
        <v>290</v>
      </c>
      <c r="B48" s="299" t="s">
        <v>1830</v>
      </c>
      <c r="C48" s="303">
        <v>0</v>
      </c>
      <c r="D48" s="246">
        <f t="shared" si="10"/>
        <v>0</v>
      </c>
      <c r="E48" s="247">
        <v>7700</v>
      </c>
      <c r="F48" s="304"/>
      <c r="G48" s="248">
        <f t="shared" si="11"/>
        <v>0</v>
      </c>
      <c r="H48" s="241">
        <f t="shared" si="12"/>
        <v>0</v>
      </c>
      <c r="J48" s="230">
        <f>ROUND((E48)/(1+$L$3),0)</f>
        <v>6824</v>
      </c>
      <c r="K48" s="230"/>
      <c r="L48" s="231">
        <f t="shared" si="14"/>
        <v>0</v>
      </c>
      <c r="M48" s="231"/>
      <c r="N48" s="169">
        <f t="shared" si="15"/>
        <v>0</v>
      </c>
      <c r="P48" s="173">
        <f t="shared" si="16"/>
        <v>0</v>
      </c>
      <c r="T48" s="171" t="s">
        <v>1354</v>
      </c>
      <c r="U48" s="230">
        <f t="shared" si="18"/>
        <v>0</v>
      </c>
      <c r="V48" s="297"/>
      <c r="W48" s="298"/>
      <c r="X48" s="298"/>
      <c r="Y48" s="169"/>
      <c r="AB48" s="171" t="s">
        <v>1341</v>
      </c>
      <c r="AC48" s="167" t="s">
        <v>1328</v>
      </c>
      <c r="AD48" s="305">
        <f>ROUND(D48/7.5,2)</f>
        <v>0</v>
      </c>
      <c r="AG48" s="233" t="s">
        <v>1342</v>
      </c>
      <c r="AH48" s="234">
        <f>DSUM($AB$8:$AD$421,$AD$8,$AL$120:$AN$121)</f>
        <v>0</v>
      </c>
      <c r="AI48" s="235"/>
      <c r="AL48" s="207" t="s">
        <v>235</v>
      </c>
      <c r="AM48" s="208" t="s">
        <v>1310</v>
      </c>
      <c r="AN48" s="208" t="s">
        <v>1311</v>
      </c>
    </row>
    <row r="49" spans="1:40" ht="15" customHeight="1" x14ac:dyDescent="0.3">
      <c r="A49" s="306" t="s">
        <v>290</v>
      </c>
      <c r="B49" s="307" t="s">
        <v>1831</v>
      </c>
      <c r="C49" s="308">
        <v>0</v>
      </c>
      <c r="D49" s="246">
        <f>ROUND(C49,2)</f>
        <v>0</v>
      </c>
      <c r="E49" s="247">
        <v>7700</v>
      </c>
      <c r="F49" s="304"/>
      <c r="G49" s="248">
        <f>D49+F49</f>
        <v>0</v>
      </c>
      <c r="H49" s="309">
        <f>ROUND(D49*E49,0)</f>
        <v>0</v>
      </c>
      <c r="I49" s="310"/>
      <c r="J49" s="311">
        <f>ROUND((E49)/(1+$L$3),0)</f>
        <v>6824</v>
      </c>
      <c r="K49" s="311"/>
      <c r="L49" s="305">
        <f>ROUND((((J49*$L$3)+J49)*$L$5),0)</f>
        <v>0</v>
      </c>
      <c r="M49" s="305"/>
      <c r="N49" s="312">
        <f>D49</f>
        <v>0</v>
      </c>
      <c r="O49" s="310"/>
      <c r="P49" s="313">
        <f>ROUND(L49*N49,0)</f>
        <v>0</v>
      </c>
      <c r="Q49" s="310"/>
      <c r="R49" s="310"/>
      <c r="S49" s="310"/>
      <c r="T49" s="314" t="s">
        <v>1354</v>
      </c>
      <c r="U49" s="311">
        <f t="shared" si="18"/>
        <v>0</v>
      </c>
      <c r="V49" s="297"/>
      <c r="W49" s="298"/>
      <c r="X49" s="298"/>
      <c r="Y49" s="169"/>
      <c r="AB49" s="171" t="s">
        <v>1341</v>
      </c>
      <c r="AC49" s="167" t="s">
        <v>1332</v>
      </c>
      <c r="AD49" s="305">
        <f>ROUND(D49/7.5,2)</f>
        <v>0</v>
      </c>
      <c r="AG49" s="233" t="s">
        <v>1630</v>
      </c>
      <c r="AH49" s="234">
        <f>DSUM($AB$8:$AD$421,$AD$8,$AL$126:$AN$127)</f>
        <v>0</v>
      </c>
      <c r="AI49" s="235"/>
      <c r="AL49" s="171" t="s">
        <v>1341</v>
      </c>
      <c r="AM49" s="171" t="s">
        <v>1339</v>
      </c>
      <c r="AN49" s="167" t="s">
        <v>1362</v>
      </c>
    </row>
    <row r="50" spans="1:40" ht="15" customHeight="1" x14ac:dyDescent="0.3">
      <c r="A50" s="242" t="s">
        <v>298</v>
      </c>
      <c r="B50" s="307" t="s">
        <v>299</v>
      </c>
      <c r="C50" s="244">
        <v>0</v>
      </c>
      <c r="D50" s="246">
        <f t="shared" si="10"/>
        <v>0</v>
      </c>
      <c r="E50" s="247">
        <v>73800</v>
      </c>
      <c r="F50" s="304"/>
      <c r="G50" s="248">
        <f t="shared" si="11"/>
        <v>0</v>
      </c>
      <c r="H50" s="241">
        <f t="shared" si="12"/>
        <v>0</v>
      </c>
      <c r="J50" s="230">
        <f t="shared" si="13"/>
        <v>59567</v>
      </c>
      <c r="K50" s="230"/>
      <c r="L50" s="231">
        <f t="shared" si="14"/>
        <v>0</v>
      </c>
      <c r="M50" s="231"/>
      <c r="N50" s="169">
        <f t="shared" si="15"/>
        <v>0</v>
      </c>
      <c r="P50" s="173">
        <f t="shared" si="16"/>
        <v>0</v>
      </c>
      <c r="T50" s="171" t="s">
        <v>1354</v>
      </c>
      <c r="U50" s="230">
        <f t="shared" si="18"/>
        <v>0</v>
      </c>
      <c r="V50" s="297"/>
      <c r="W50" s="298"/>
      <c r="X50" s="298"/>
      <c r="Y50" s="169"/>
      <c r="AB50" s="171" t="s">
        <v>1341</v>
      </c>
      <c r="AC50" s="167" t="s">
        <v>1708</v>
      </c>
      <c r="AD50" s="231">
        <f>D50</f>
        <v>0</v>
      </c>
      <c r="AG50" s="233" t="s">
        <v>1622</v>
      </c>
      <c r="AH50" s="234">
        <f>DSUM($AB$8:$AD$421,$AD$8,$AL$132:$AN$133)</f>
        <v>1</v>
      </c>
      <c r="AI50" s="235"/>
    </row>
    <row r="51" spans="1:40" ht="15" customHeight="1" x14ac:dyDescent="0.3">
      <c r="A51" s="306" t="s">
        <v>298</v>
      </c>
      <c r="B51" s="307" t="s">
        <v>1707</v>
      </c>
      <c r="C51" s="244">
        <v>0</v>
      </c>
      <c r="D51" s="246">
        <f>ROUND(C51,2)</f>
        <v>0</v>
      </c>
      <c r="E51" s="247">
        <v>61800</v>
      </c>
      <c r="F51" s="304"/>
      <c r="G51" s="248">
        <f>D51+F51</f>
        <v>0</v>
      </c>
      <c r="H51" s="309">
        <f>ROUND(D51*E51,0)</f>
        <v>0</v>
      </c>
      <c r="J51" s="230">
        <f>ROUND((E51-$P$1)/(1+$L$3),0)</f>
        <v>48932</v>
      </c>
      <c r="K51" s="230"/>
      <c r="L51" s="231">
        <f>ROUND((((J51*$L$3)+J51)*$L$5),0)</f>
        <v>0</v>
      </c>
      <c r="M51" s="231"/>
      <c r="N51" s="169">
        <f>D51</f>
        <v>0</v>
      </c>
      <c r="P51" s="173">
        <f>ROUND(L51*N51,0)</f>
        <v>0</v>
      </c>
      <c r="R51" s="167"/>
      <c r="T51" s="171" t="s">
        <v>1354</v>
      </c>
      <c r="U51" s="230">
        <f t="shared" si="18"/>
        <v>0</v>
      </c>
      <c r="V51" s="315"/>
      <c r="W51" s="315"/>
      <c r="X51" s="315"/>
      <c r="Y51" s="169"/>
      <c r="Z51" s="167"/>
      <c r="AB51" s="171" t="s">
        <v>1341</v>
      </c>
      <c r="AC51" s="167" t="s">
        <v>1709</v>
      </c>
      <c r="AD51" s="231">
        <f>D51</f>
        <v>0</v>
      </c>
      <c r="AG51" s="233" t="s">
        <v>1631</v>
      </c>
      <c r="AH51" s="234">
        <f>DSUM($AB$8:$AD$421,$AD$8,$AL$129:$AN$130)</f>
        <v>0</v>
      </c>
      <c r="AI51" s="235"/>
      <c r="AL51" s="207" t="s">
        <v>235</v>
      </c>
      <c r="AM51" s="208" t="s">
        <v>1310</v>
      </c>
      <c r="AN51" s="208" t="s">
        <v>1311</v>
      </c>
    </row>
    <row r="52" spans="1:40" ht="15" customHeight="1" x14ac:dyDescent="0.3">
      <c r="A52" s="242" t="s">
        <v>290</v>
      </c>
      <c r="B52" s="307" t="s">
        <v>300</v>
      </c>
      <c r="C52" s="238">
        <v>0</v>
      </c>
      <c r="D52" s="248">
        <f t="shared" si="10"/>
        <v>0</v>
      </c>
      <c r="E52" s="247">
        <v>75600</v>
      </c>
      <c r="F52" s="304"/>
      <c r="G52" s="248">
        <f t="shared" si="11"/>
        <v>0</v>
      </c>
      <c r="H52" s="241">
        <f t="shared" si="12"/>
        <v>0</v>
      </c>
      <c r="J52" s="230">
        <f t="shared" si="13"/>
        <v>61163</v>
      </c>
      <c r="K52" s="230"/>
      <c r="L52" s="231">
        <f t="shared" si="14"/>
        <v>0</v>
      </c>
      <c r="M52" s="231"/>
      <c r="N52" s="169">
        <f t="shared" si="15"/>
        <v>0</v>
      </c>
      <c r="P52" s="173">
        <f t="shared" si="16"/>
        <v>0</v>
      </c>
      <c r="T52" s="171" t="s">
        <v>1354</v>
      </c>
      <c r="U52" s="230">
        <f t="shared" si="18"/>
        <v>0</v>
      </c>
      <c r="V52" s="297"/>
      <c r="W52" s="298"/>
      <c r="X52" s="298"/>
      <c r="Y52" s="169"/>
      <c r="AB52" s="171" t="s">
        <v>1341</v>
      </c>
      <c r="AC52" s="167" t="s">
        <v>300</v>
      </c>
      <c r="AD52" s="231">
        <f>D52</f>
        <v>0</v>
      </c>
      <c r="AG52" s="316" t="s">
        <v>1355</v>
      </c>
      <c r="AH52" s="317">
        <f>DSUM($AB$8:$AD$421,$AD$8,$AL$140:$AN$141)</f>
        <v>0</v>
      </c>
      <c r="AI52" s="235"/>
      <c r="AL52" s="171" t="s">
        <v>1341</v>
      </c>
      <c r="AM52" s="171" t="s">
        <v>1328</v>
      </c>
      <c r="AN52" s="167" t="s">
        <v>1362</v>
      </c>
    </row>
    <row r="53" spans="1:40" ht="15" customHeight="1" x14ac:dyDescent="0.3">
      <c r="A53" s="242" t="s">
        <v>301</v>
      </c>
      <c r="B53" s="307" t="s">
        <v>302</v>
      </c>
      <c r="C53" s="318">
        <v>0</v>
      </c>
      <c r="D53" s="248">
        <f t="shared" si="10"/>
        <v>0</v>
      </c>
      <c r="E53" s="247">
        <v>36</v>
      </c>
      <c r="F53" s="304"/>
      <c r="G53" s="248">
        <f t="shared" si="11"/>
        <v>0</v>
      </c>
      <c r="H53" s="241">
        <f t="shared" si="12"/>
        <v>0</v>
      </c>
      <c r="J53" s="230"/>
      <c r="K53" s="230"/>
      <c r="L53" s="231"/>
      <c r="M53" s="231"/>
      <c r="P53" s="173"/>
      <c r="T53" s="171" t="s">
        <v>1354</v>
      </c>
      <c r="U53" s="230">
        <f t="shared" si="18"/>
        <v>0</v>
      </c>
      <c r="V53" s="297"/>
      <c r="W53" s="298"/>
      <c r="X53" s="298"/>
      <c r="Y53" s="169"/>
      <c r="AB53" s="171" t="s">
        <v>1341</v>
      </c>
      <c r="AC53" s="167" t="s">
        <v>1254</v>
      </c>
      <c r="AD53" s="319">
        <f>ROUND(D53/(196*7.5),4)</f>
        <v>0</v>
      </c>
      <c r="AG53" s="233" t="s">
        <v>356</v>
      </c>
      <c r="AH53" s="234">
        <f>DSUM($AB$8:$AD$421,$AD$8,$AL$143:$AN$144)</f>
        <v>0</v>
      </c>
      <c r="AI53" s="235"/>
    </row>
    <row r="54" spans="1:40" ht="15" customHeight="1" x14ac:dyDescent="0.3">
      <c r="A54" s="306" t="s">
        <v>301</v>
      </c>
      <c r="B54" s="307" t="s">
        <v>1725</v>
      </c>
      <c r="C54" s="318">
        <v>0</v>
      </c>
      <c r="D54" s="248">
        <f>ROUND(C54,2)</f>
        <v>0</v>
      </c>
      <c r="E54" s="247">
        <v>36</v>
      </c>
      <c r="F54" s="304"/>
      <c r="G54" s="248">
        <f>D54+F54</f>
        <v>0</v>
      </c>
      <c r="H54" s="309">
        <f>ROUND(D54*E54,0)</f>
        <v>0</v>
      </c>
      <c r="J54" s="230"/>
      <c r="K54" s="230"/>
      <c r="L54" s="231"/>
      <c r="M54" s="231"/>
      <c r="P54" s="173"/>
      <c r="T54" s="171" t="s">
        <v>1354</v>
      </c>
      <c r="U54" s="230">
        <f t="shared" si="18"/>
        <v>0</v>
      </c>
      <c r="V54" s="297"/>
      <c r="W54" s="298"/>
      <c r="X54" s="298"/>
      <c r="Y54" s="169"/>
      <c r="AB54" s="171" t="s">
        <v>1341</v>
      </c>
      <c r="AC54" s="167" t="s">
        <v>1254</v>
      </c>
      <c r="AD54" s="319">
        <f>ROUND(D54/(196*7.5),4)</f>
        <v>0</v>
      </c>
      <c r="AG54" s="233" t="s">
        <v>1356</v>
      </c>
      <c r="AH54" s="234">
        <f>DSUM($AB$8:$AD$421,$AD$8,$AL$146:$AN$147)</f>
        <v>0</v>
      </c>
      <c r="AI54" s="235"/>
      <c r="AL54" s="207" t="s">
        <v>235</v>
      </c>
      <c r="AM54" s="208" t="s">
        <v>1310</v>
      </c>
      <c r="AN54" s="208" t="s">
        <v>1311</v>
      </c>
    </row>
    <row r="55" spans="1:40" ht="15" customHeight="1" x14ac:dyDescent="0.3">
      <c r="A55" s="242" t="s">
        <v>290</v>
      </c>
      <c r="B55" s="307" t="s">
        <v>303</v>
      </c>
      <c r="C55" s="238">
        <v>0</v>
      </c>
      <c r="D55" s="248">
        <f t="shared" si="10"/>
        <v>0</v>
      </c>
      <c r="E55" s="247">
        <v>61400</v>
      </c>
      <c r="F55" s="304"/>
      <c r="G55" s="248">
        <f t="shared" si="11"/>
        <v>0</v>
      </c>
      <c r="H55" s="241">
        <f t="shared" si="12"/>
        <v>0</v>
      </c>
      <c r="J55" s="230">
        <f>ROUND((E55-$P$1)/(1+$L$3),0)</f>
        <v>48578</v>
      </c>
      <c r="K55" s="230"/>
      <c r="L55" s="231">
        <f>ROUND((((J55*$L$3)+J55)*$L$5),0)</f>
        <v>0</v>
      </c>
      <c r="M55" s="231"/>
      <c r="N55" s="169">
        <f>D55</f>
        <v>0</v>
      </c>
      <c r="P55" s="173">
        <f>ROUND(L55*N55,0)</f>
        <v>0</v>
      </c>
      <c r="T55" s="171" t="s">
        <v>1354</v>
      </c>
      <c r="U55" s="230">
        <f t="shared" si="18"/>
        <v>0</v>
      </c>
      <c r="V55" s="301"/>
      <c r="W55" s="302"/>
      <c r="X55" s="302"/>
      <c r="Y55" s="169"/>
      <c r="AB55" s="171" t="s">
        <v>1341</v>
      </c>
      <c r="AC55" s="167" t="s">
        <v>1328</v>
      </c>
      <c r="AD55" s="231">
        <f>D55</f>
        <v>0</v>
      </c>
      <c r="AG55" s="233" t="s">
        <v>1357</v>
      </c>
      <c r="AH55" s="234">
        <f>DSUM($AB$8:$AD$421,$AD$8,$AL$151:$AN$152)</f>
        <v>0</v>
      </c>
      <c r="AI55" s="235"/>
      <c r="AL55" s="171" t="s">
        <v>1341</v>
      </c>
      <c r="AM55" s="171" t="s">
        <v>1264</v>
      </c>
      <c r="AN55" s="167" t="s">
        <v>1362</v>
      </c>
    </row>
    <row r="56" spans="1:40" ht="15" customHeight="1" x14ac:dyDescent="0.3">
      <c r="A56" s="306" t="s">
        <v>290</v>
      </c>
      <c r="B56" s="307" t="s">
        <v>1710</v>
      </c>
      <c r="C56" s="238">
        <v>0</v>
      </c>
      <c r="D56" s="248">
        <f>ROUND(C56,2)</f>
        <v>0</v>
      </c>
      <c r="E56" s="247">
        <v>61400</v>
      </c>
      <c r="F56" s="304"/>
      <c r="G56" s="248">
        <f>D56+F56</f>
        <v>0</v>
      </c>
      <c r="H56" s="309">
        <f>ROUND(D56*E56,0)</f>
        <v>0</v>
      </c>
      <c r="J56" s="230">
        <f>ROUND((E56-$P$1)/(1+$L$3),0)</f>
        <v>48578</v>
      </c>
      <c r="K56" s="230"/>
      <c r="L56" s="231">
        <f>ROUND((((J56*$L$3)+J56)*$L$5),0)</f>
        <v>0</v>
      </c>
      <c r="M56" s="231"/>
      <c r="N56" s="169">
        <f>D56</f>
        <v>0</v>
      </c>
      <c r="P56" s="173">
        <f>ROUND(L56*N56,0)</f>
        <v>0</v>
      </c>
      <c r="R56" s="167"/>
      <c r="T56" s="171" t="s">
        <v>1354</v>
      </c>
      <c r="U56" s="230">
        <f t="shared" si="18"/>
        <v>0</v>
      </c>
      <c r="V56" s="298"/>
      <c r="W56" s="298"/>
      <c r="X56" s="298"/>
      <c r="Y56" s="169"/>
      <c r="Z56" s="167"/>
      <c r="AB56" s="171" t="s">
        <v>1341</v>
      </c>
      <c r="AC56" s="167" t="s">
        <v>1332</v>
      </c>
      <c r="AD56" s="231">
        <f>D56</f>
        <v>0</v>
      </c>
      <c r="AG56" s="233" t="s">
        <v>362</v>
      </c>
      <c r="AH56" s="234">
        <f>DSUM($AB$8:$AD$421,$AD$8,$AL$154:$AN$155)</f>
        <v>0</v>
      </c>
      <c r="AI56" s="235"/>
    </row>
    <row r="57" spans="1:40" ht="15" customHeight="1" x14ac:dyDescent="0.3">
      <c r="A57" s="242" t="s">
        <v>290</v>
      </c>
      <c r="B57" s="307" t="s">
        <v>304</v>
      </c>
      <c r="C57" s="238">
        <v>0</v>
      </c>
      <c r="D57" s="239">
        <f t="shared" si="10"/>
        <v>0</v>
      </c>
      <c r="E57" s="247">
        <v>107300</v>
      </c>
      <c r="F57" s="300"/>
      <c r="G57" s="239">
        <f t="shared" si="11"/>
        <v>0</v>
      </c>
      <c r="H57" s="241">
        <f t="shared" si="12"/>
        <v>0</v>
      </c>
      <c r="J57" s="230">
        <f>ROUND((E57-$P$1)/(1+$L$3),0)</f>
        <v>89258</v>
      </c>
      <c r="K57" s="230"/>
      <c r="L57" s="231">
        <f>ROUND((((J57*$L$3)+J57)*$L$5),0)</f>
        <v>0</v>
      </c>
      <c r="M57" s="231"/>
      <c r="N57" s="169">
        <f>D57</f>
        <v>0</v>
      </c>
      <c r="P57" s="173">
        <f>ROUND(L57*N57,0)</f>
        <v>0</v>
      </c>
      <c r="T57" s="171" t="s">
        <v>1354</v>
      </c>
      <c r="U57" s="230">
        <f t="shared" si="18"/>
        <v>0</v>
      </c>
      <c r="V57" s="297"/>
      <c r="W57" s="298"/>
      <c r="X57" s="298"/>
      <c r="Y57" s="169"/>
      <c r="AB57" s="171" t="s">
        <v>1341</v>
      </c>
      <c r="AC57" s="167" t="s">
        <v>300</v>
      </c>
      <c r="AD57" s="231">
        <f>D57</f>
        <v>0</v>
      </c>
      <c r="AG57" s="316" t="s">
        <v>364</v>
      </c>
      <c r="AH57" s="317">
        <f>DSUM($AB$8:$AD$421,$AD$8,$AL$157:$AN$158)</f>
        <v>0</v>
      </c>
      <c r="AI57" s="235"/>
      <c r="AL57" s="207" t="s">
        <v>235</v>
      </c>
      <c r="AM57" s="208" t="s">
        <v>1310</v>
      </c>
      <c r="AN57" s="208" t="s">
        <v>1311</v>
      </c>
    </row>
    <row r="58" spans="1:40" ht="15" customHeight="1" x14ac:dyDescent="0.3">
      <c r="A58" s="242" t="s">
        <v>290</v>
      </c>
      <c r="B58" s="320" t="s">
        <v>305</v>
      </c>
      <c r="C58" s="244">
        <v>0</v>
      </c>
      <c r="D58" s="246">
        <f t="shared" si="10"/>
        <v>0</v>
      </c>
      <c r="E58" s="247">
        <v>64100</v>
      </c>
      <c r="F58" s="304"/>
      <c r="G58" s="248">
        <f t="shared" si="11"/>
        <v>0</v>
      </c>
      <c r="H58" s="309">
        <f t="shared" si="12"/>
        <v>0</v>
      </c>
      <c r="J58" s="230">
        <f>ROUND((E58-$P$1)/(1+$L$3),0)</f>
        <v>50970</v>
      </c>
      <c r="K58" s="230"/>
      <c r="L58" s="231">
        <f>ROUND((((J58*$L$3)+J58)*$L$5),0)</f>
        <v>0</v>
      </c>
      <c r="M58" s="231"/>
      <c r="N58" s="169">
        <f>D58</f>
        <v>0</v>
      </c>
      <c r="P58" s="173">
        <f>ROUND(L58*N58,0)</f>
        <v>0</v>
      </c>
      <c r="T58" s="171" t="s">
        <v>1354</v>
      </c>
      <c r="U58" s="230">
        <f t="shared" si="18"/>
        <v>0</v>
      </c>
      <c r="V58" s="321"/>
      <c r="W58" s="315"/>
      <c r="X58" s="315"/>
      <c r="Y58" s="169"/>
      <c r="AB58" s="171" t="s">
        <v>1341</v>
      </c>
      <c r="AC58" s="167" t="s">
        <v>1719</v>
      </c>
      <c r="AD58" s="231">
        <f>D58</f>
        <v>0</v>
      </c>
      <c r="AG58" s="233" t="s">
        <v>366</v>
      </c>
      <c r="AH58" s="234">
        <f>DSUM($AB$8:$AD$421,$AD$8,$AL$160:$AN$161)</f>
        <v>0</v>
      </c>
      <c r="AI58" s="235"/>
      <c r="AL58" s="171" t="s">
        <v>1341</v>
      </c>
      <c r="AM58" s="171" t="s">
        <v>326</v>
      </c>
      <c r="AN58" s="167" t="s">
        <v>1362</v>
      </c>
    </row>
    <row r="59" spans="1:40" ht="15" customHeight="1" thickBot="1" x14ac:dyDescent="0.35">
      <c r="A59" s="268" t="s">
        <v>290</v>
      </c>
      <c r="B59" s="322" t="s">
        <v>305</v>
      </c>
      <c r="C59" s="270">
        <v>0</v>
      </c>
      <c r="D59" s="271">
        <f t="shared" si="10"/>
        <v>0</v>
      </c>
      <c r="E59" s="272">
        <v>64100</v>
      </c>
      <c r="F59" s="323"/>
      <c r="G59" s="324">
        <f t="shared" si="11"/>
        <v>0</v>
      </c>
      <c r="H59" s="274">
        <f t="shared" si="12"/>
        <v>0</v>
      </c>
      <c r="J59" s="230">
        <f>ROUND((E59-$P$1)/(1+$L$3),0)</f>
        <v>50970</v>
      </c>
      <c r="K59" s="230"/>
      <c r="L59" s="231">
        <f>ROUND((((J59*$L$3)+J59)*$L$5),0)</f>
        <v>0</v>
      </c>
      <c r="M59" s="231"/>
      <c r="N59" s="169">
        <f>D59</f>
        <v>0</v>
      </c>
      <c r="P59" s="275">
        <f>ROUND(L59*N59,0)</f>
        <v>0</v>
      </c>
      <c r="T59" s="171" t="s">
        <v>1354</v>
      </c>
      <c r="U59" s="230">
        <f t="shared" si="18"/>
        <v>0</v>
      </c>
      <c r="V59" s="297"/>
      <c r="W59" s="298"/>
      <c r="X59" s="298"/>
      <c r="Y59" s="169"/>
      <c r="AB59" s="171" t="s">
        <v>1341</v>
      </c>
      <c r="AC59" s="167" t="s">
        <v>1719</v>
      </c>
      <c r="AD59" s="231">
        <f>D59</f>
        <v>0</v>
      </c>
      <c r="AG59" s="258" t="s">
        <v>1318</v>
      </c>
      <c r="AH59" s="234">
        <f>DSUM($AB$8:$AD$421,$AD$8,$AL$163:$AN$164)</f>
        <v>0</v>
      </c>
      <c r="AI59" s="235"/>
    </row>
    <row r="60" spans="1:40" ht="15" customHeight="1" thickBot="1" x14ac:dyDescent="0.35">
      <c r="A60" s="325"/>
      <c r="B60" s="326"/>
      <c r="C60" s="327"/>
      <c r="D60" s="328"/>
      <c r="E60" s="329" t="s">
        <v>212</v>
      </c>
      <c r="F60" s="281"/>
      <c r="G60" s="283"/>
      <c r="H60" s="284">
        <f>SUM(H33:H59)</f>
        <v>0</v>
      </c>
      <c r="P60" s="285">
        <f>SUM(P33:P59)</f>
        <v>0</v>
      </c>
      <c r="T60" s="171"/>
      <c r="V60" s="297"/>
      <c r="W60" s="298"/>
      <c r="X60" s="298"/>
      <c r="Y60" s="169"/>
      <c r="AD60" s="231"/>
      <c r="AE60" s="286">
        <f>SUM(AD33:AD59)</f>
        <v>0</v>
      </c>
      <c r="AG60" s="330"/>
      <c r="AH60" s="331"/>
      <c r="AL60" s="207" t="s">
        <v>235</v>
      </c>
      <c r="AM60" s="208" t="s">
        <v>1310</v>
      </c>
      <c r="AN60" s="208" t="s">
        <v>1311</v>
      </c>
    </row>
    <row r="61" spans="1:40" ht="15" customHeight="1" thickBot="1" x14ac:dyDescent="0.35">
      <c r="A61" s="288" t="s">
        <v>1284</v>
      </c>
      <c r="B61" s="289"/>
      <c r="C61" s="290"/>
      <c r="D61" s="291"/>
      <c r="E61" s="292"/>
      <c r="F61" s="292"/>
      <c r="G61" s="292"/>
      <c r="H61" s="332"/>
      <c r="T61" s="171"/>
      <c r="V61" s="297"/>
      <c r="W61" s="298"/>
      <c r="X61" s="298"/>
      <c r="Y61" s="169"/>
      <c r="AG61" s="171" t="s">
        <v>1806</v>
      </c>
      <c r="AH61" s="333">
        <f>SUM(AH9:AH60)</f>
        <v>9.4500000000000011</v>
      </c>
      <c r="AI61" s="334">
        <f>+AH61</f>
        <v>9.4500000000000011</v>
      </c>
      <c r="AL61" s="171" t="s">
        <v>1341</v>
      </c>
      <c r="AM61" s="171" t="s">
        <v>1708</v>
      </c>
      <c r="AN61" s="167" t="s">
        <v>1362</v>
      </c>
    </row>
    <row r="62" spans="1:40" ht="15" customHeight="1" thickTop="1" x14ac:dyDescent="0.3">
      <c r="A62" s="294" t="s">
        <v>323</v>
      </c>
      <c r="B62" s="335" t="s">
        <v>324</v>
      </c>
      <c r="C62" s="336">
        <f>'Pre-Determined'!D10</f>
        <v>0.8</v>
      </c>
      <c r="D62" s="226">
        <f t="shared" ref="D62:D69" si="19">ROUND(C62,2)</f>
        <v>0.8</v>
      </c>
      <c r="E62" s="1173">
        <v>64100</v>
      </c>
      <c r="F62" s="296"/>
      <c r="G62" s="226">
        <f t="shared" ref="G62:G69" si="20">D62+F62</f>
        <v>0.8</v>
      </c>
      <c r="H62" s="228">
        <f t="shared" ref="H62:H69" si="21">ROUND(D62*E62,0)</f>
        <v>51280</v>
      </c>
      <c r="J62" s="230">
        <f>ROUND((E62-$P$1)/(1+$L$3),0)</f>
        <v>50970</v>
      </c>
      <c r="K62" s="230"/>
      <c r="L62" s="231">
        <f>ROUND((((J62*$L$3)+J62)*$L$5),0)</f>
        <v>0</v>
      </c>
      <c r="M62" s="231"/>
      <c r="N62" s="169">
        <f>D62</f>
        <v>0.8</v>
      </c>
      <c r="P62" s="173">
        <f>ROUND(L62*N62,0)</f>
        <v>0</v>
      </c>
      <c r="T62" s="171" t="s">
        <v>1354</v>
      </c>
      <c r="U62" s="230">
        <f t="shared" ref="U62:U69" si="22">ROUND($H62+$P62,0)</f>
        <v>51280</v>
      </c>
      <c r="V62" s="297"/>
      <c r="W62" s="298"/>
      <c r="X62" s="298"/>
      <c r="Y62" s="169"/>
      <c r="AB62" s="171" t="s">
        <v>1341</v>
      </c>
      <c r="AC62" s="167" t="s">
        <v>326</v>
      </c>
      <c r="AD62" s="231">
        <f>D62</f>
        <v>0.8</v>
      </c>
      <c r="AG62" s="233"/>
      <c r="AH62" s="234"/>
      <c r="AI62" s="235"/>
      <c r="AL62" s="207"/>
      <c r="AM62" s="208"/>
      <c r="AN62" s="208"/>
    </row>
    <row r="63" spans="1:40" ht="15" customHeight="1" x14ac:dyDescent="0.3">
      <c r="A63" s="242" t="s">
        <v>325</v>
      </c>
      <c r="B63" s="299" t="s">
        <v>1874</v>
      </c>
      <c r="C63" s="238">
        <v>0</v>
      </c>
      <c r="D63" s="239">
        <f t="shared" si="19"/>
        <v>0</v>
      </c>
      <c r="E63" s="247">
        <v>64100</v>
      </c>
      <c r="F63" s="300"/>
      <c r="G63" s="239">
        <f t="shared" si="20"/>
        <v>0</v>
      </c>
      <c r="H63" s="241">
        <f t="shared" si="21"/>
        <v>0</v>
      </c>
      <c r="J63" s="230">
        <f>ROUND((E63-$P$1)/(1+$L$3),0)</f>
        <v>50970</v>
      </c>
      <c r="K63" s="230"/>
      <c r="L63" s="231">
        <f>ROUND((((J63*$L$3)+J63)*$L$5),0)</f>
        <v>0</v>
      </c>
      <c r="M63" s="231"/>
      <c r="N63" s="169">
        <f>D63</f>
        <v>0</v>
      </c>
      <c r="P63" s="173">
        <f>ROUND(L63*N63,0)</f>
        <v>0</v>
      </c>
      <c r="T63" s="171" t="s">
        <v>1354</v>
      </c>
      <c r="U63" s="230">
        <f t="shared" si="22"/>
        <v>0</v>
      </c>
      <c r="V63" s="297"/>
      <c r="W63" s="298"/>
      <c r="X63" s="298"/>
      <c r="Y63" s="169"/>
      <c r="AB63" s="171" t="s">
        <v>1341</v>
      </c>
      <c r="AC63" s="167" t="s">
        <v>326</v>
      </c>
      <c r="AD63" s="231">
        <f>D63</f>
        <v>0</v>
      </c>
      <c r="AG63" s="1393" t="s">
        <v>1804</v>
      </c>
      <c r="AH63" s="1393"/>
      <c r="AI63" s="235"/>
      <c r="AL63" s="207" t="s">
        <v>235</v>
      </c>
      <c r="AM63" s="208" t="s">
        <v>1310</v>
      </c>
      <c r="AN63" s="208" t="s">
        <v>1311</v>
      </c>
    </row>
    <row r="64" spans="1:40" ht="15" customHeight="1" x14ac:dyDescent="0.3">
      <c r="A64" s="242" t="s">
        <v>290</v>
      </c>
      <c r="B64" s="299" t="s">
        <v>1875</v>
      </c>
      <c r="C64" s="337">
        <v>0</v>
      </c>
      <c r="D64" s="248">
        <f t="shared" si="19"/>
        <v>0</v>
      </c>
      <c r="E64" s="247">
        <v>7700</v>
      </c>
      <c r="F64" s="304"/>
      <c r="G64" s="239">
        <f t="shared" si="20"/>
        <v>0</v>
      </c>
      <c r="H64" s="241">
        <f t="shared" si="21"/>
        <v>0</v>
      </c>
      <c r="J64" s="230">
        <f>ROUND((E64)/(1+$L$3),0)</f>
        <v>6824</v>
      </c>
      <c r="K64" s="230"/>
      <c r="L64" s="231">
        <f>ROUND((((J64*$L$3)+J64)*$L$5),0)</f>
        <v>0</v>
      </c>
      <c r="M64" s="231"/>
      <c r="N64" s="169">
        <f>D64</f>
        <v>0</v>
      </c>
      <c r="P64" s="173">
        <f>ROUND(L64*N64,0)</f>
        <v>0</v>
      </c>
      <c r="T64" s="171" t="s">
        <v>1354</v>
      </c>
      <c r="U64" s="230">
        <f t="shared" si="22"/>
        <v>0</v>
      </c>
      <c r="V64" s="297"/>
      <c r="W64" s="298"/>
      <c r="X64" s="298"/>
      <c r="Y64" s="169"/>
      <c r="AB64" s="171" t="s">
        <v>1341</v>
      </c>
      <c r="AC64" s="167" t="s">
        <v>326</v>
      </c>
      <c r="AD64" s="305">
        <f>ROUND(D64/7.5,2)</f>
        <v>0</v>
      </c>
      <c r="AG64" s="233" t="s">
        <v>1325</v>
      </c>
      <c r="AH64" s="234">
        <f>DSUM($AB$437:$AD$519,$AD$8,$AL$171:$AN$172)</f>
        <v>0</v>
      </c>
      <c r="AI64" s="235"/>
      <c r="AL64" s="171" t="s">
        <v>1341</v>
      </c>
      <c r="AM64" s="171" t="s">
        <v>1709</v>
      </c>
      <c r="AN64" s="167" t="s">
        <v>1362</v>
      </c>
    </row>
    <row r="65" spans="1:40" ht="15" customHeight="1" x14ac:dyDescent="0.3">
      <c r="A65" s="242" t="s">
        <v>301</v>
      </c>
      <c r="B65" s="299" t="s">
        <v>1876</v>
      </c>
      <c r="C65" s="318">
        <v>0</v>
      </c>
      <c r="D65" s="239">
        <f t="shared" si="19"/>
        <v>0</v>
      </c>
      <c r="E65" s="247">
        <v>36</v>
      </c>
      <c r="F65" s="300"/>
      <c r="G65" s="239">
        <f t="shared" si="20"/>
        <v>0</v>
      </c>
      <c r="H65" s="241">
        <f t="shared" si="21"/>
        <v>0</v>
      </c>
      <c r="J65" s="230"/>
      <c r="K65" s="230"/>
      <c r="L65" s="231"/>
      <c r="M65" s="231"/>
      <c r="P65" s="173"/>
      <c r="T65" s="171" t="s">
        <v>1354</v>
      </c>
      <c r="U65" s="230">
        <f t="shared" si="22"/>
        <v>0</v>
      </c>
      <c r="V65" s="297"/>
      <c r="W65" s="298"/>
      <c r="X65" s="298"/>
      <c r="Y65" s="169"/>
      <c r="AB65" s="171" t="s">
        <v>1341</v>
      </c>
      <c r="AC65" s="167" t="s">
        <v>1254</v>
      </c>
      <c r="AD65" s="319">
        <f>ROUND(D65/(196*7.5),4)</f>
        <v>0</v>
      </c>
      <c r="AG65" s="233" t="s">
        <v>1327</v>
      </c>
      <c r="AH65" s="234">
        <f>DSUM($AB$437:$AD$519,$AD$8,$AL$174:$AN$175)</f>
        <v>0</v>
      </c>
      <c r="AI65" s="338"/>
    </row>
    <row r="66" spans="1:40" ht="15" customHeight="1" x14ac:dyDescent="0.3">
      <c r="A66" s="242" t="s">
        <v>325</v>
      </c>
      <c r="B66" s="299" t="s">
        <v>1877</v>
      </c>
      <c r="C66" s="238">
        <v>0</v>
      </c>
      <c r="D66" s="239">
        <f t="shared" si="19"/>
        <v>0</v>
      </c>
      <c r="E66" s="247">
        <v>64100</v>
      </c>
      <c r="F66" s="300"/>
      <c r="G66" s="239">
        <f t="shared" si="20"/>
        <v>0</v>
      </c>
      <c r="H66" s="241">
        <f t="shared" si="21"/>
        <v>0</v>
      </c>
      <c r="J66" s="230">
        <f>ROUND((E66-$P$1)/(1+$L$3),0)</f>
        <v>50970</v>
      </c>
      <c r="K66" s="230"/>
      <c r="L66" s="231">
        <f>ROUND((((J66*$L$3)+J66)*$L$5),0)</f>
        <v>0</v>
      </c>
      <c r="M66" s="231"/>
      <c r="N66" s="169">
        <f>D66</f>
        <v>0</v>
      </c>
      <c r="P66" s="173">
        <f>ROUND(L66*N66,0)</f>
        <v>0</v>
      </c>
      <c r="T66" s="171" t="s">
        <v>1354</v>
      </c>
      <c r="U66" s="230">
        <f t="shared" si="22"/>
        <v>0</v>
      </c>
      <c r="V66" s="297"/>
      <c r="W66" s="298"/>
      <c r="X66" s="298"/>
      <c r="Y66" s="169"/>
      <c r="AB66" s="171" t="s">
        <v>1341</v>
      </c>
      <c r="AC66" s="167" t="s">
        <v>326</v>
      </c>
      <c r="AD66" s="231">
        <f>D66</f>
        <v>0</v>
      </c>
      <c r="AG66" s="1393" t="s">
        <v>271</v>
      </c>
      <c r="AH66" s="1393">
        <f>DSUM($AB$437:$AD$519,$AD$8,$AL$177:$AN$178)</f>
        <v>0</v>
      </c>
      <c r="AI66" s="235"/>
      <c r="AL66" s="207" t="s">
        <v>235</v>
      </c>
      <c r="AM66" s="208" t="s">
        <v>1310</v>
      </c>
      <c r="AN66" s="208" t="s">
        <v>1311</v>
      </c>
    </row>
    <row r="67" spans="1:40" ht="15" customHeight="1" x14ac:dyDescent="0.3">
      <c r="A67" s="242" t="s">
        <v>290</v>
      </c>
      <c r="B67" s="299" t="s">
        <v>1878</v>
      </c>
      <c r="C67" s="337">
        <v>0</v>
      </c>
      <c r="D67" s="248">
        <f t="shared" si="19"/>
        <v>0</v>
      </c>
      <c r="E67" s="247">
        <v>7700</v>
      </c>
      <c r="F67" s="304"/>
      <c r="G67" s="239">
        <f t="shared" si="20"/>
        <v>0</v>
      </c>
      <c r="H67" s="241">
        <f t="shared" si="21"/>
        <v>0</v>
      </c>
      <c r="J67" s="230">
        <f>ROUND((E67)/(1+$L$3),0)</f>
        <v>6824</v>
      </c>
      <c r="K67" s="230"/>
      <c r="L67" s="231">
        <f>ROUND((((J67*$L$3)+J67)*$L$5),0)</f>
        <v>0</v>
      </c>
      <c r="M67" s="231"/>
      <c r="N67" s="169">
        <f>D67</f>
        <v>0</v>
      </c>
      <c r="P67" s="173">
        <f>ROUND(L67*N67,0)</f>
        <v>0</v>
      </c>
      <c r="T67" s="171" t="s">
        <v>1354</v>
      </c>
      <c r="U67" s="230">
        <f t="shared" si="22"/>
        <v>0</v>
      </c>
      <c r="V67" s="297"/>
      <c r="W67" s="298"/>
      <c r="X67" s="298"/>
      <c r="Y67" s="169"/>
      <c r="AB67" s="171" t="s">
        <v>1341</v>
      </c>
      <c r="AC67" s="167" t="s">
        <v>326</v>
      </c>
      <c r="AD67" s="305">
        <f>ROUND(D67/7.5,2)</f>
        <v>0</v>
      </c>
      <c r="AG67" s="233" t="s">
        <v>1766</v>
      </c>
      <c r="AH67" s="234">
        <f>DSUM($AB$437:$AD$519,$AD$8,$AL$180:$AN$181)</f>
        <v>0</v>
      </c>
      <c r="AI67" s="235"/>
      <c r="AL67" s="171" t="s">
        <v>1341</v>
      </c>
      <c r="AM67" s="171" t="s">
        <v>1332</v>
      </c>
      <c r="AN67" s="167" t="s">
        <v>1362</v>
      </c>
    </row>
    <row r="68" spans="1:40" ht="15" customHeight="1" x14ac:dyDescent="0.3">
      <c r="A68" s="242" t="s">
        <v>301</v>
      </c>
      <c r="B68" s="299" t="s">
        <v>1879</v>
      </c>
      <c r="C68" s="318">
        <v>0</v>
      </c>
      <c r="D68" s="239">
        <f t="shared" si="19"/>
        <v>0</v>
      </c>
      <c r="E68" s="247">
        <v>36</v>
      </c>
      <c r="F68" s="300"/>
      <c r="G68" s="239">
        <f t="shared" si="20"/>
        <v>0</v>
      </c>
      <c r="H68" s="241">
        <f t="shared" si="21"/>
        <v>0</v>
      </c>
      <c r="J68" s="230"/>
      <c r="K68" s="230"/>
      <c r="L68" s="231"/>
      <c r="M68" s="231"/>
      <c r="P68" s="173"/>
      <c r="T68" s="171" t="s">
        <v>1354</v>
      </c>
      <c r="U68" s="230">
        <f t="shared" si="22"/>
        <v>0</v>
      </c>
      <c r="V68" s="297"/>
      <c r="W68" s="298"/>
      <c r="X68" s="298"/>
      <c r="Y68" s="169"/>
      <c r="AB68" s="171" t="s">
        <v>1341</v>
      </c>
      <c r="AC68" s="167" t="s">
        <v>1254</v>
      </c>
      <c r="AD68" s="319">
        <f>ROUND(D68/(196*7.5),4)</f>
        <v>0</v>
      </c>
      <c r="AG68" s="233" t="s">
        <v>1702</v>
      </c>
      <c r="AH68" s="234">
        <f>DSUM($AB$437:$AD$519,$AD$8,$AL$183:$AN$184)</f>
        <v>0</v>
      </c>
      <c r="AI68" s="338"/>
    </row>
    <row r="69" spans="1:40" ht="15" customHeight="1" thickBot="1" x14ac:dyDescent="0.35">
      <c r="A69" s="268" t="s">
        <v>325</v>
      </c>
      <c r="B69" s="339" t="s">
        <v>327</v>
      </c>
      <c r="C69" s="340">
        <v>0</v>
      </c>
      <c r="D69" s="324">
        <f t="shared" si="19"/>
        <v>0</v>
      </c>
      <c r="E69" s="272">
        <v>64100</v>
      </c>
      <c r="F69" s="323"/>
      <c r="G69" s="324">
        <f t="shared" si="20"/>
        <v>0</v>
      </c>
      <c r="H69" s="274">
        <f t="shared" si="21"/>
        <v>0</v>
      </c>
      <c r="J69" s="230">
        <f>ROUND((E69-$P$1)/(1+$L$3),0)</f>
        <v>50970</v>
      </c>
      <c r="K69" s="230"/>
      <c r="L69" s="231">
        <f>ROUND((((J69*$L$3)+J69)*$L$5),0)</f>
        <v>0</v>
      </c>
      <c r="M69" s="231"/>
      <c r="N69" s="169">
        <f>D69</f>
        <v>0</v>
      </c>
      <c r="P69" s="275">
        <f>ROUND(L69*N69,0)</f>
        <v>0</v>
      </c>
      <c r="T69" s="171" t="s">
        <v>1354</v>
      </c>
      <c r="U69" s="230">
        <f t="shared" si="22"/>
        <v>0</v>
      </c>
      <c r="V69" s="297"/>
      <c r="W69" s="298"/>
      <c r="X69" s="298"/>
      <c r="Y69" s="169"/>
      <c r="AB69" s="171" t="s">
        <v>1341</v>
      </c>
      <c r="AC69" s="167" t="s">
        <v>326</v>
      </c>
      <c r="AD69" s="231">
        <f>D69</f>
        <v>0</v>
      </c>
      <c r="AG69" s="233" t="s">
        <v>1703</v>
      </c>
      <c r="AH69" s="234">
        <f>DSUM($AB$437:$AD$519,$AD$8,$AL$186:$AN$187)</f>
        <v>0</v>
      </c>
      <c r="AL69" s="207" t="s">
        <v>235</v>
      </c>
      <c r="AM69" s="208" t="s">
        <v>1310</v>
      </c>
      <c r="AN69" s="208" t="s">
        <v>1311</v>
      </c>
    </row>
    <row r="70" spans="1:40" ht="15" customHeight="1" thickBot="1" x14ac:dyDescent="0.35">
      <c r="A70" s="325"/>
      <c r="B70" s="341"/>
      <c r="C70" s="342"/>
      <c r="D70" s="343"/>
      <c r="E70" s="344" t="s">
        <v>213</v>
      </c>
      <c r="F70" s="282"/>
      <c r="G70" s="283"/>
      <c r="H70" s="284">
        <f>SUM(H62:H69)</f>
        <v>51280</v>
      </c>
      <c r="P70" s="285">
        <f>SUM(P62:P69)</f>
        <v>0</v>
      </c>
      <c r="T70" s="171"/>
      <c r="V70" s="297"/>
      <c r="W70" s="298"/>
      <c r="X70" s="298"/>
      <c r="Y70" s="169"/>
      <c r="AD70" s="231"/>
      <c r="AE70" s="286">
        <f>SUM(AD62:AD69)</f>
        <v>0.8</v>
      </c>
      <c r="AG70" s="233" t="s">
        <v>1771</v>
      </c>
      <c r="AH70" s="234">
        <f>DSUM($AB$437:$AD$519,$AD$8,$AL$189:$AN$190)</f>
        <v>0</v>
      </c>
      <c r="AI70" s="235"/>
      <c r="AL70" s="171" t="s">
        <v>1341</v>
      </c>
      <c r="AM70" s="171" t="s">
        <v>1333</v>
      </c>
      <c r="AN70" s="167" t="s">
        <v>1362</v>
      </c>
    </row>
    <row r="71" spans="1:40" ht="15" customHeight="1" x14ac:dyDescent="0.3">
      <c r="A71" s="288" t="s">
        <v>1285</v>
      </c>
      <c r="B71" s="289"/>
      <c r="C71" s="290"/>
      <c r="D71" s="291"/>
      <c r="E71" s="292"/>
      <c r="F71" s="292"/>
      <c r="G71" s="292"/>
      <c r="H71" s="332"/>
      <c r="T71" s="171"/>
      <c r="V71" s="297"/>
      <c r="W71" s="298"/>
      <c r="X71" s="298"/>
      <c r="Y71" s="169"/>
      <c r="AG71" s="233" t="s">
        <v>1705</v>
      </c>
      <c r="AH71" s="234">
        <f>DSUM($AB$437:$AD$519,$AD$8,$AL$192:$AN$193)</f>
        <v>0</v>
      </c>
      <c r="AI71" s="235"/>
    </row>
    <row r="72" spans="1:40" ht="15" customHeight="1" x14ac:dyDescent="0.3">
      <c r="A72" s="294" t="s">
        <v>328</v>
      </c>
      <c r="B72" s="335" t="s">
        <v>329</v>
      </c>
      <c r="C72" s="225">
        <v>0</v>
      </c>
      <c r="D72" s="226">
        <f t="shared" ref="D72:D82" si="23">ROUND(C72,2)</f>
        <v>0</v>
      </c>
      <c r="E72" s="1173">
        <v>110100</v>
      </c>
      <c r="F72" s="296"/>
      <c r="G72" s="226">
        <f t="shared" ref="G72:G82" si="24">D72+F72</f>
        <v>0</v>
      </c>
      <c r="H72" s="228">
        <f t="shared" ref="H72:H82" si="25">ROUND(D72*E72,0)</f>
        <v>0</v>
      </c>
      <c r="J72" s="230">
        <f t="shared" ref="J72:J82" si="26">ROUND((E72-$P$1)/(1+$L$3),0)</f>
        <v>91740</v>
      </c>
      <c r="K72" s="230"/>
      <c r="L72" s="231">
        <f t="shared" ref="L72:L82" si="27">ROUND((((J72*$L$3)+J72)*$L$5),0)</f>
        <v>0</v>
      </c>
      <c r="M72" s="231"/>
      <c r="N72" s="169">
        <f t="shared" ref="N72:N82" si="28">D72</f>
        <v>0</v>
      </c>
      <c r="P72" s="173">
        <f t="shared" ref="P72:P82" si="29">ROUND(L72*N72,0)</f>
        <v>0</v>
      </c>
      <c r="T72" s="171" t="s">
        <v>1354</v>
      </c>
      <c r="U72" s="230">
        <f t="shared" ref="U72:U82" si="30">ROUND($H72+$P72,0)</f>
        <v>0</v>
      </c>
      <c r="V72" s="297"/>
      <c r="W72" s="298"/>
      <c r="X72" s="298"/>
      <c r="Y72" s="169"/>
      <c r="AB72" s="171" t="s">
        <v>1341</v>
      </c>
      <c r="AC72" s="167" t="s">
        <v>1334</v>
      </c>
      <c r="AD72" s="231">
        <f t="shared" ref="AD72:AD80" si="31">D72</f>
        <v>0</v>
      </c>
      <c r="AG72" s="233" t="s">
        <v>1706</v>
      </c>
      <c r="AH72" s="234">
        <f>DSUM($AB$437:$AD$519,$AD$8,$AL$195:$AN$196)</f>
        <v>0</v>
      </c>
      <c r="AI72" s="235"/>
      <c r="AL72" s="207" t="s">
        <v>235</v>
      </c>
      <c r="AM72" s="208" t="s">
        <v>1310</v>
      </c>
      <c r="AN72" s="208" t="s">
        <v>1311</v>
      </c>
    </row>
    <row r="73" spans="1:40" ht="15" customHeight="1" x14ac:dyDescent="0.3">
      <c r="A73" s="242" t="s">
        <v>330</v>
      </c>
      <c r="B73" s="345" t="s">
        <v>332</v>
      </c>
      <c r="C73" s="244">
        <v>0</v>
      </c>
      <c r="D73" s="245">
        <f t="shared" si="23"/>
        <v>0</v>
      </c>
      <c r="E73" s="247">
        <v>104300</v>
      </c>
      <c r="F73" s="300"/>
      <c r="G73" s="239">
        <f t="shared" si="24"/>
        <v>0</v>
      </c>
      <c r="H73" s="241">
        <f t="shared" si="25"/>
        <v>0</v>
      </c>
      <c r="J73" s="230">
        <f t="shared" si="26"/>
        <v>86599</v>
      </c>
      <c r="K73" s="230"/>
      <c r="L73" s="231">
        <f t="shared" si="27"/>
        <v>0</v>
      </c>
      <c r="M73" s="231"/>
      <c r="N73" s="169">
        <f t="shared" si="28"/>
        <v>0</v>
      </c>
      <c r="P73" s="173">
        <f t="shared" si="29"/>
        <v>0</v>
      </c>
      <c r="T73" s="171" t="s">
        <v>1354</v>
      </c>
      <c r="U73" s="230">
        <f t="shared" si="30"/>
        <v>0</v>
      </c>
      <c r="V73" s="321"/>
      <c r="W73" s="315"/>
      <c r="X73" s="315"/>
      <c r="Y73" s="169"/>
      <c r="AB73" s="171" t="s">
        <v>1341</v>
      </c>
      <c r="AC73" s="167" t="s">
        <v>1335</v>
      </c>
      <c r="AD73" s="231">
        <f t="shared" si="31"/>
        <v>0</v>
      </c>
      <c r="AG73" s="233" t="s">
        <v>1312</v>
      </c>
      <c r="AH73" s="234">
        <f>DSUM($AB$437:$AD$519,$AD$8,$AL$204:$AN$205)</f>
        <v>0</v>
      </c>
      <c r="AI73" s="235"/>
      <c r="AL73" s="171" t="s">
        <v>1341</v>
      </c>
      <c r="AM73" s="171" t="s">
        <v>300</v>
      </c>
      <c r="AN73" s="167" t="s">
        <v>1362</v>
      </c>
    </row>
    <row r="74" spans="1:40" ht="15" customHeight="1" x14ac:dyDescent="0.3">
      <c r="A74" s="242" t="s">
        <v>330</v>
      </c>
      <c r="B74" s="345" t="s">
        <v>333</v>
      </c>
      <c r="C74" s="238">
        <v>0</v>
      </c>
      <c r="D74" s="239">
        <f t="shared" si="23"/>
        <v>0</v>
      </c>
      <c r="E74" s="247">
        <v>97900</v>
      </c>
      <c r="F74" s="300"/>
      <c r="G74" s="239">
        <f t="shared" si="24"/>
        <v>0</v>
      </c>
      <c r="H74" s="241">
        <f t="shared" si="25"/>
        <v>0</v>
      </c>
      <c r="J74" s="230">
        <f t="shared" si="26"/>
        <v>80927</v>
      </c>
      <c r="K74" s="230"/>
      <c r="L74" s="231">
        <f t="shared" si="27"/>
        <v>0</v>
      </c>
      <c r="M74" s="231"/>
      <c r="N74" s="169">
        <f t="shared" si="28"/>
        <v>0</v>
      </c>
      <c r="P74" s="173">
        <f t="shared" si="29"/>
        <v>0</v>
      </c>
      <c r="T74" s="171" t="s">
        <v>1354</v>
      </c>
      <c r="U74" s="230">
        <f t="shared" si="30"/>
        <v>0</v>
      </c>
      <c r="V74" s="297"/>
      <c r="W74" s="298"/>
      <c r="X74" s="298"/>
      <c r="Y74" s="169"/>
      <c r="AB74" s="171" t="s">
        <v>1341</v>
      </c>
      <c r="AC74" s="167" t="s">
        <v>1335</v>
      </c>
      <c r="AD74" s="231">
        <f t="shared" si="31"/>
        <v>0</v>
      </c>
      <c r="AG74" s="258" t="s">
        <v>1313</v>
      </c>
      <c r="AH74" s="234">
        <f>DSUM($AB$437:$AD$519,$AD$8,$AL$207:$AN$208)</f>
        <v>0</v>
      </c>
      <c r="AI74" s="235"/>
    </row>
    <row r="75" spans="1:40" ht="15" customHeight="1" x14ac:dyDescent="0.3">
      <c r="A75" s="242" t="s">
        <v>334</v>
      </c>
      <c r="B75" s="345" t="s">
        <v>335</v>
      </c>
      <c r="C75" s="244">
        <v>0</v>
      </c>
      <c r="D75" s="245">
        <f t="shared" si="23"/>
        <v>0</v>
      </c>
      <c r="E75" s="247">
        <v>64100</v>
      </c>
      <c r="F75" s="300"/>
      <c r="G75" s="239">
        <f t="shared" si="24"/>
        <v>0</v>
      </c>
      <c r="H75" s="241">
        <f t="shared" si="25"/>
        <v>0</v>
      </c>
      <c r="J75" s="230">
        <f t="shared" si="26"/>
        <v>50970</v>
      </c>
      <c r="K75" s="230"/>
      <c r="L75" s="231">
        <f t="shared" si="27"/>
        <v>0</v>
      </c>
      <c r="M75" s="231"/>
      <c r="N75" s="169">
        <f t="shared" si="28"/>
        <v>0</v>
      </c>
      <c r="P75" s="173">
        <f t="shared" si="29"/>
        <v>0</v>
      </c>
      <c r="T75" s="171" t="s">
        <v>1354</v>
      </c>
      <c r="U75" s="230">
        <f t="shared" si="30"/>
        <v>0</v>
      </c>
      <c r="V75" s="321"/>
      <c r="W75" s="315"/>
      <c r="X75" s="315"/>
      <c r="Y75" s="169"/>
      <c r="AB75" s="171" t="s">
        <v>1341</v>
      </c>
      <c r="AC75" s="167" t="s">
        <v>1335</v>
      </c>
      <c r="AD75" s="231">
        <f t="shared" si="31"/>
        <v>0</v>
      </c>
      <c r="AG75" s="233" t="s">
        <v>1339</v>
      </c>
      <c r="AH75" s="234">
        <f>DSUM($AB$437:$AD$519,$AD$8,$AL$210:$AN$211)</f>
        <v>0</v>
      </c>
      <c r="AI75" s="235"/>
      <c r="AL75" s="207" t="s">
        <v>235</v>
      </c>
      <c r="AM75" s="208" t="s">
        <v>1310</v>
      </c>
      <c r="AN75" s="208" t="s">
        <v>1311</v>
      </c>
    </row>
    <row r="76" spans="1:40" ht="15" customHeight="1" x14ac:dyDescent="0.3">
      <c r="A76" s="242" t="s">
        <v>336</v>
      </c>
      <c r="B76" s="345" t="s">
        <v>337</v>
      </c>
      <c r="C76" s="244">
        <v>0</v>
      </c>
      <c r="D76" s="245">
        <f t="shared" si="23"/>
        <v>0</v>
      </c>
      <c r="E76" s="247">
        <v>73600</v>
      </c>
      <c r="F76" s="300"/>
      <c r="G76" s="239">
        <f t="shared" si="24"/>
        <v>0</v>
      </c>
      <c r="H76" s="241">
        <f t="shared" si="25"/>
        <v>0</v>
      </c>
      <c r="J76" s="230">
        <f t="shared" si="26"/>
        <v>59390</v>
      </c>
      <c r="K76" s="230"/>
      <c r="L76" s="231">
        <f t="shared" si="27"/>
        <v>0</v>
      </c>
      <c r="M76" s="231"/>
      <c r="N76" s="169">
        <f t="shared" si="28"/>
        <v>0</v>
      </c>
      <c r="P76" s="173">
        <f t="shared" si="29"/>
        <v>0</v>
      </c>
      <c r="T76" s="171" t="s">
        <v>1354</v>
      </c>
      <c r="U76" s="230">
        <f t="shared" si="30"/>
        <v>0</v>
      </c>
      <c r="V76" s="321"/>
      <c r="W76" s="315"/>
      <c r="X76" s="315"/>
      <c r="Y76" s="169"/>
      <c r="AB76" s="171" t="s">
        <v>1341</v>
      </c>
      <c r="AC76" s="167" t="s">
        <v>337</v>
      </c>
      <c r="AD76" s="231">
        <f t="shared" si="31"/>
        <v>0</v>
      </c>
      <c r="AG76" s="127"/>
      <c r="AI76" s="235"/>
      <c r="AL76" s="171" t="s">
        <v>1341</v>
      </c>
      <c r="AM76" s="171" t="s">
        <v>1255</v>
      </c>
      <c r="AN76" s="167" t="s">
        <v>1362</v>
      </c>
    </row>
    <row r="77" spans="1:40" ht="15" customHeight="1" x14ac:dyDescent="0.3">
      <c r="A77" s="242" t="s">
        <v>336</v>
      </c>
      <c r="B77" s="345" t="s">
        <v>338</v>
      </c>
      <c r="C77" s="244">
        <v>0</v>
      </c>
      <c r="D77" s="245">
        <f t="shared" si="23"/>
        <v>0</v>
      </c>
      <c r="E77" s="247">
        <v>87000</v>
      </c>
      <c r="F77" s="300"/>
      <c r="G77" s="239">
        <f t="shared" si="24"/>
        <v>0</v>
      </c>
      <c r="H77" s="241">
        <f t="shared" si="25"/>
        <v>0</v>
      </c>
      <c r="J77" s="230">
        <f t="shared" si="26"/>
        <v>71267</v>
      </c>
      <c r="K77" s="230"/>
      <c r="L77" s="231">
        <f t="shared" si="27"/>
        <v>0</v>
      </c>
      <c r="M77" s="231"/>
      <c r="N77" s="169">
        <f t="shared" si="28"/>
        <v>0</v>
      </c>
      <c r="P77" s="173">
        <f t="shared" si="29"/>
        <v>0</v>
      </c>
      <c r="T77" s="171" t="s">
        <v>1354</v>
      </c>
      <c r="U77" s="230">
        <f t="shared" si="30"/>
        <v>0</v>
      </c>
      <c r="V77" s="297"/>
      <c r="W77" s="298"/>
      <c r="X77" s="298"/>
      <c r="Y77" s="169"/>
      <c r="AB77" s="171" t="s">
        <v>1341</v>
      </c>
      <c r="AC77" s="167" t="s">
        <v>338</v>
      </c>
      <c r="AD77" s="231">
        <f t="shared" si="31"/>
        <v>0</v>
      </c>
      <c r="AG77" s="233" t="s">
        <v>1328</v>
      </c>
      <c r="AH77" s="234">
        <f>DSUM($AB$437:$AD$519,$AD$8,$AL$218:$AN$219)-AD491</f>
        <v>0</v>
      </c>
      <c r="AI77" s="235"/>
      <c r="AL77" s="171"/>
    </row>
    <row r="78" spans="1:40" ht="15" customHeight="1" x14ac:dyDescent="0.3">
      <c r="A78" s="306" t="s">
        <v>1296</v>
      </c>
      <c r="B78" s="346" t="s">
        <v>1904</v>
      </c>
      <c r="C78" s="244">
        <v>0</v>
      </c>
      <c r="D78" s="246">
        <f>ROUND(C78,2)</f>
        <v>0</v>
      </c>
      <c r="E78" s="247">
        <v>67900</v>
      </c>
      <c r="F78" s="304"/>
      <c r="G78" s="248">
        <f>D78+F78</f>
        <v>0</v>
      </c>
      <c r="H78" s="309">
        <f>ROUND(D78*E78,0)</f>
        <v>0</v>
      </c>
      <c r="J78" s="229">
        <f>ROUND((E78-$P$1)/(1+$L$3),0)</f>
        <v>54338</v>
      </c>
      <c r="K78" s="230"/>
      <c r="L78" s="231">
        <f>ROUND((((J78*$L$3)+J78)*$L$5),0)</f>
        <v>0</v>
      </c>
      <c r="M78" s="231"/>
      <c r="N78" s="169">
        <f>D78</f>
        <v>0</v>
      </c>
      <c r="P78" s="275">
        <f>ROUND(L78*N78,0)</f>
        <v>0</v>
      </c>
      <c r="R78" s="167"/>
      <c r="T78" s="171" t="s">
        <v>1354</v>
      </c>
      <c r="U78" s="230">
        <f>ROUND($H78+$P78,0)</f>
        <v>0</v>
      </c>
      <c r="V78" s="298"/>
      <c r="W78" s="298"/>
      <c r="X78" s="298"/>
      <c r="Y78" s="169"/>
      <c r="Z78" s="167"/>
      <c r="AB78" s="171" t="s">
        <v>1341</v>
      </c>
      <c r="AC78" s="167" t="s">
        <v>1297</v>
      </c>
      <c r="AD78" s="231">
        <f t="shared" si="31"/>
        <v>0</v>
      </c>
      <c r="AG78" s="233" t="s">
        <v>326</v>
      </c>
      <c r="AH78" s="234">
        <f>DSUM($AB$437:$AD$519,$AD$8,$AL$221:$AN$222)-AD492</f>
        <v>1.59</v>
      </c>
      <c r="AI78" s="235"/>
      <c r="AL78" s="171" t="s">
        <v>235</v>
      </c>
      <c r="AM78" s="171" t="s">
        <v>1310</v>
      </c>
      <c r="AN78" s="167" t="s">
        <v>1311</v>
      </c>
    </row>
    <row r="79" spans="1:40" ht="15" customHeight="1" x14ac:dyDescent="0.3">
      <c r="A79" s="242" t="s">
        <v>339</v>
      </c>
      <c r="B79" s="345" t="s">
        <v>340</v>
      </c>
      <c r="C79" s="244">
        <v>0</v>
      </c>
      <c r="D79" s="245">
        <f t="shared" si="23"/>
        <v>0</v>
      </c>
      <c r="E79" s="247">
        <v>62600</v>
      </c>
      <c r="F79" s="300"/>
      <c r="G79" s="239">
        <f t="shared" si="24"/>
        <v>0</v>
      </c>
      <c r="H79" s="241">
        <f t="shared" si="25"/>
        <v>0</v>
      </c>
      <c r="J79" s="230">
        <f t="shared" si="26"/>
        <v>49641</v>
      </c>
      <c r="K79" s="230"/>
      <c r="L79" s="231">
        <f t="shared" si="27"/>
        <v>0</v>
      </c>
      <c r="M79" s="231"/>
      <c r="N79" s="169">
        <f t="shared" si="28"/>
        <v>0</v>
      </c>
      <c r="P79" s="173">
        <f t="shared" si="29"/>
        <v>0</v>
      </c>
      <c r="T79" s="171" t="s">
        <v>1354</v>
      </c>
      <c r="U79" s="230">
        <f t="shared" si="30"/>
        <v>0</v>
      </c>
      <c r="V79" s="321"/>
      <c r="W79" s="315"/>
      <c r="X79" s="315"/>
      <c r="Y79" s="169"/>
      <c r="AB79" s="171" t="s">
        <v>1341</v>
      </c>
      <c r="AC79" s="167" t="s">
        <v>1337</v>
      </c>
      <c r="AD79" s="231">
        <f t="shared" si="31"/>
        <v>0</v>
      </c>
      <c r="AG79" s="347" t="s">
        <v>1396</v>
      </c>
      <c r="AH79" s="234">
        <f>DSUM($AB$437:$AD$519,$AD$8,$AL$213:$AN$214)</f>
        <v>0</v>
      </c>
      <c r="AL79" s="171" t="s">
        <v>1341</v>
      </c>
      <c r="AM79" s="171" t="s">
        <v>1254</v>
      </c>
      <c r="AN79" s="167" t="s">
        <v>1362</v>
      </c>
    </row>
    <row r="80" spans="1:40" ht="15" customHeight="1" x14ac:dyDescent="0.3">
      <c r="A80" s="242" t="s">
        <v>1391</v>
      </c>
      <c r="B80" s="345" t="s">
        <v>1392</v>
      </c>
      <c r="C80" s="348">
        <v>0</v>
      </c>
      <c r="D80" s="245">
        <f t="shared" si="23"/>
        <v>0</v>
      </c>
      <c r="E80" s="247">
        <v>71600</v>
      </c>
      <c r="F80" s="300"/>
      <c r="G80" s="239">
        <f t="shared" si="24"/>
        <v>0</v>
      </c>
      <c r="H80" s="241">
        <f t="shared" si="25"/>
        <v>0</v>
      </c>
      <c r="J80" s="230">
        <f t="shared" si="26"/>
        <v>57618</v>
      </c>
      <c r="K80" s="230"/>
      <c r="L80" s="231">
        <f t="shared" si="27"/>
        <v>0</v>
      </c>
      <c r="M80" s="231"/>
      <c r="N80" s="169">
        <f t="shared" si="28"/>
        <v>0</v>
      </c>
      <c r="P80" s="173">
        <f t="shared" si="29"/>
        <v>0</v>
      </c>
      <c r="T80" s="171" t="s">
        <v>1354</v>
      </c>
      <c r="U80" s="230">
        <f t="shared" si="30"/>
        <v>0</v>
      </c>
      <c r="V80" s="321"/>
      <c r="W80" s="315"/>
      <c r="X80" s="315"/>
      <c r="Y80" s="169"/>
      <c r="AB80" s="171" t="s">
        <v>1341</v>
      </c>
      <c r="AC80" s="167" t="s">
        <v>1333</v>
      </c>
      <c r="AD80" s="231">
        <f t="shared" si="31"/>
        <v>0</v>
      </c>
      <c r="AG80" s="233" t="s">
        <v>1332</v>
      </c>
      <c r="AH80" s="234">
        <f>DSUM($AB$437:$AD$519,$AD$8,$AL$224:$AN$225)</f>
        <v>0</v>
      </c>
    </row>
    <row r="81" spans="1:40" ht="15" customHeight="1" x14ac:dyDescent="0.3">
      <c r="A81" s="242" t="s">
        <v>1391</v>
      </c>
      <c r="B81" s="345" t="s">
        <v>1393</v>
      </c>
      <c r="C81" s="348">
        <v>0</v>
      </c>
      <c r="D81" s="245">
        <f t="shared" si="23"/>
        <v>0</v>
      </c>
      <c r="E81" s="247">
        <v>84600</v>
      </c>
      <c r="F81" s="300"/>
      <c r="G81" s="239">
        <f t="shared" si="24"/>
        <v>0</v>
      </c>
      <c r="H81" s="241">
        <f t="shared" si="25"/>
        <v>0</v>
      </c>
      <c r="J81" s="230">
        <f t="shared" si="26"/>
        <v>69139</v>
      </c>
      <c r="K81" s="230"/>
      <c r="L81" s="231">
        <f t="shared" si="27"/>
        <v>0</v>
      </c>
      <c r="M81" s="231"/>
      <c r="N81" s="169">
        <f t="shared" si="28"/>
        <v>0</v>
      </c>
      <c r="P81" s="173">
        <f t="shared" si="29"/>
        <v>0</v>
      </c>
      <c r="T81" s="171" t="s">
        <v>1354</v>
      </c>
      <c r="U81" s="230">
        <f t="shared" si="30"/>
        <v>0</v>
      </c>
      <c r="V81" s="321"/>
      <c r="W81" s="315"/>
      <c r="X81" s="315"/>
      <c r="Y81" s="169"/>
      <c r="AB81" s="171" t="s">
        <v>1341</v>
      </c>
      <c r="AC81" s="167" t="s">
        <v>1333</v>
      </c>
      <c r="AD81" s="231">
        <f>D81</f>
        <v>0</v>
      </c>
      <c r="AG81" s="233" t="s">
        <v>1333</v>
      </c>
      <c r="AH81" s="234">
        <f>DSUM($AB$437:$AD$519,$AD$8,$AL$256:$AN$257)</f>
        <v>0.22500000000000001</v>
      </c>
      <c r="AL81" s="207" t="s">
        <v>235</v>
      </c>
      <c r="AM81" s="208" t="s">
        <v>1310</v>
      </c>
      <c r="AN81" s="208" t="s">
        <v>1311</v>
      </c>
    </row>
    <row r="82" spans="1:40" ht="15" customHeight="1" thickBot="1" x14ac:dyDescent="0.35">
      <c r="A82" s="268" t="s">
        <v>341</v>
      </c>
      <c r="B82" s="322" t="s">
        <v>342</v>
      </c>
      <c r="C82" s="270">
        <v>0</v>
      </c>
      <c r="D82" s="271">
        <f t="shared" si="23"/>
        <v>0</v>
      </c>
      <c r="E82" s="1183">
        <v>0</v>
      </c>
      <c r="F82" s="323"/>
      <c r="G82" s="324">
        <f t="shared" si="24"/>
        <v>0</v>
      </c>
      <c r="H82" s="274">
        <f t="shared" si="25"/>
        <v>0</v>
      </c>
      <c r="J82" s="229">
        <f t="shared" si="26"/>
        <v>-5841</v>
      </c>
      <c r="K82" s="229"/>
      <c r="L82" s="231">
        <f t="shared" si="27"/>
        <v>0</v>
      </c>
      <c r="M82" s="231"/>
      <c r="N82" s="169">
        <f t="shared" si="28"/>
        <v>0</v>
      </c>
      <c r="P82" s="275">
        <f t="shared" si="29"/>
        <v>0</v>
      </c>
      <c r="T82" s="171" t="s">
        <v>1354</v>
      </c>
      <c r="U82" s="230">
        <f t="shared" si="30"/>
        <v>0</v>
      </c>
      <c r="V82" s="297"/>
      <c r="W82" s="298"/>
      <c r="X82" s="298"/>
      <c r="Y82" s="169"/>
      <c r="AB82" s="171" t="s">
        <v>1341</v>
      </c>
      <c r="AC82" s="167" t="s">
        <v>1314</v>
      </c>
      <c r="AD82" s="231">
        <f>D82</f>
        <v>0</v>
      </c>
      <c r="AG82" s="233" t="s">
        <v>300</v>
      </c>
      <c r="AH82" s="234">
        <f>DSUM($AB$437:$AD$519,$AD$8,$AL$227:$AN$228)</f>
        <v>0</v>
      </c>
      <c r="AL82" s="171" t="s">
        <v>1341</v>
      </c>
      <c r="AM82" s="171" t="s">
        <v>1719</v>
      </c>
      <c r="AN82" s="167" t="s">
        <v>1362</v>
      </c>
    </row>
    <row r="83" spans="1:40" ht="15" customHeight="1" thickBot="1" x14ac:dyDescent="0.35">
      <c r="A83" s="325"/>
      <c r="B83" s="326"/>
      <c r="C83" s="327"/>
      <c r="D83" s="328"/>
      <c r="E83" s="329" t="s">
        <v>214</v>
      </c>
      <c r="F83" s="281"/>
      <c r="G83" s="283"/>
      <c r="H83" s="284">
        <f>SUM(H72:H82)</f>
        <v>0</v>
      </c>
      <c r="P83" s="285">
        <f>SUM(P72:P82)</f>
        <v>0</v>
      </c>
      <c r="T83" s="171"/>
      <c r="V83" s="297"/>
      <c r="W83" s="298"/>
      <c r="X83" s="298"/>
      <c r="Y83" s="169"/>
      <c r="AD83" s="231"/>
      <c r="AE83" s="286">
        <f>SUM(AD72:AD82)</f>
        <v>0</v>
      </c>
      <c r="AG83" s="233" t="s">
        <v>1283</v>
      </c>
      <c r="AH83" s="234">
        <f>DSUM($AB$437:$AD$519,$AD$8,$AL$230:$AN$231)</f>
        <v>0</v>
      </c>
    </row>
    <row r="84" spans="1:40" ht="15" customHeight="1" thickBot="1" x14ac:dyDescent="0.35">
      <c r="A84" s="349" t="s">
        <v>1839</v>
      </c>
      <c r="B84" s="326"/>
      <c r="C84" s="327"/>
      <c r="D84" s="350"/>
      <c r="E84" s="351"/>
      <c r="F84" s="351"/>
      <c r="G84" s="351"/>
      <c r="H84" s="352"/>
      <c r="T84" s="171"/>
      <c r="U84" s="230"/>
      <c r="V84" s="297"/>
      <c r="W84" s="298"/>
      <c r="X84" s="298"/>
      <c r="Y84" s="169"/>
      <c r="AG84" s="233" t="s">
        <v>1254</v>
      </c>
      <c r="AH84" s="234">
        <f>DSUM($AB$437:$AD$519,$AD$8,$AL$235:$AN$236)</f>
        <v>0</v>
      </c>
      <c r="AI84" s="287">
        <f>ROUND(AH84*7.5,2)</f>
        <v>0</v>
      </c>
      <c r="AL84" s="207" t="s">
        <v>235</v>
      </c>
      <c r="AM84" s="208" t="s">
        <v>1310</v>
      </c>
      <c r="AN84" s="208" t="s">
        <v>1311</v>
      </c>
    </row>
    <row r="85" spans="1:40" ht="15" customHeight="1" x14ac:dyDescent="0.3">
      <c r="A85" s="242" t="s">
        <v>343</v>
      </c>
      <c r="B85" s="299" t="s">
        <v>1615</v>
      </c>
      <c r="C85" s="244">
        <v>0</v>
      </c>
      <c r="D85" s="245">
        <f t="shared" ref="D85:D110" si="32">ROUND(C85,2)</f>
        <v>0</v>
      </c>
      <c r="E85" s="247">
        <v>30000</v>
      </c>
      <c r="F85" s="300"/>
      <c r="G85" s="239">
        <f t="shared" ref="G85:G110" si="33">D85+F85</f>
        <v>0</v>
      </c>
      <c r="H85" s="241">
        <f t="shared" ref="H85:H110" si="34">ROUND(D85*E85,0)</f>
        <v>0</v>
      </c>
      <c r="T85" s="171" t="s">
        <v>1330</v>
      </c>
      <c r="U85" s="230">
        <f t="shared" ref="U85:U110" si="35">ROUND($H85+$P85,0)</f>
        <v>0</v>
      </c>
      <c r="V85" s="297"/>
      <c r="W85" s="298"/>
      <c r="X85" s="298"/>
      <c r="Y85" s="169"/>
      <c r="AB85" s="171" t="s">
        <v>1341</v>
      </c>
      <c r="AC85" s="167" t="s">
        <v>1315</v>
      </c>
      <c r="AD85" s="231">
        <f>D85</f>
        <v>0</v>
      </c>
      <c r="AG85" s="258" t="s">
        <v>1719</v>
      </c>
      <c r="AH85" s="234">
        <f>DSUM($AB$437:$AD$519,$AD$8,$AL$238:$AN$239)</f>
        <v>0</v>
      </c>
      <c r="AL85" s="171" t="s">
        <v>1341</v>
      </c>
      <c r="AM85" s="171" t="s">
        <v>1334</v>
      </c>
      <c r="AN85" s="167" t="s">
        <v>1362</v>
      </c>
    </row>
    <row r="86" spans="1:40" ht="15" customHeight="1" x14ac:dyDescent="0.3">
      <c r="A86" s="242" t="s">
        <v>343</v>
      </c>
      <c r="B86" s="299" t="s">
        <v>1617</v>
      </c>
      <c r="C86" s="244">
        <v>0</v>
      </c>
      <c r="D86" s="245">
        <f>ROUND(C86,2)</f>
        <v>0</v>
      </c>
      <c r="E86" s="247">
        <v>33200</v>
      </c>
      <c r="F86" s="300"/>
      <c r="G86" s="239">
        <f>D86+F86</f>
        <v>0</v>
      </c>
      <c r="H86" s="241">
        <f>ROUND(D86*E86,0)</f>
        <v>0</v>
      </c>
      <c r="T86" s="171" t="s">
        <v>1330</v>
      </c>
      <c r="U86" s="230">
        <f t="shared" si="35"/>
        <v>0</v>
      </c>
      <c r="V86" s="297"/>
      <c r="W86" s="298"/>
      <c r="X86" s="298"/>
      <c r="Y86" s="169"/>
      <c r="AB86" s="171" t="s">
        <v>1341</v>
      </c>
      <c r="AC86" s="167" t="s">
        <v>1315</v>
      </c>
      <c r="AD86" s="231">
        <f>D86</f>
        <v>0</v>
      </c>
    </row>
    <row r="87" spans="1:40" ht="15" customHeight="1" x14ac:dyDescent="0.3">
      <c r="A87" s="242" t="s">
        <v>347</v>
      </c>
      <c r="B87" s="299" t="s">
        <v>1618</v>
      </c>
      <c r="C87" s="244">
        <v>0</v>
      </c>
      <c r="D87" s="245">
        <f>ROUND(C87,2)</f>
        <v>0</v>
      </c>
      <c r="E87" s="247">
        <v>32200</v>
      </c>
      <c r="F87" s="300"/>
      <c r="G87" s="239">
        <f>D87+F87</f>
        <v>0</v>
      </c>
      <c r="H87" s="241">
        <f>ROUND(D87*E87,0)</f>
        <v>0</v>
      </c>
      <c r="T87" s="171" t="s">
        <v>1330</v>
      </c>
      <c r="U87" s="230">
        <f>ROUND($H87+$P87,0)</f>
        <v>0</v>
      </c>
      <c r="V87" s="297"/>
      <c r="W87" s="298"/>
      <c r="X87" s="298"/>
      <c r="Y87" s="169"/>
      <c r="AB87" s="171" t="s">
        <v>1341</v>
      </c>
      <c r="AC87" s="167" t="s">
        <v>1317</v>
      </c>
      <c r="AD87" s="231">
        <f>D87</f>
        <v>0</v>
      </c>
      <c r="AG87" s="233" t="s">
        <v>337</v>
      </c>
      <c r="AH87" s="234">
        <f>DSUM($AB$437:$AD$519,$AD$8,$AL$241:$AN$242)</f>
        <v>0</v>
      </c>
      <c r="AL87" s="207" t="s">
        <v>235</v>
      </c>
      <c r="AM87" s="208" t="s">
        <v>1310</v>
      </c>
      <c r="AN87" s="208" t="s">
        <v>1311</v>
      </c>
    </row>
    <row r="88" spans="1:40" ht="15" customHeight="1" x14ac:dyDescent="0.3">
      <c r="A88" s="242" t="s">
        <v>344</v>
      </c>
      <c r="B88" s="299" t="s">
        <v>345</v>
      </c>
      <c r="C88" s="244">
        <v>0</v>
      </c>
      <c r="D88" s="245">
        <f>ROUND(C88,2)</f>
        <v>0</v>
      </c>
      <c r="E88" s="247">
        <v>40700</v>
      </c>
      <c r="F88" s="300"/>
      <c r="G88" s="239">
        <f>D88+F88</f>
        <v>0</v>
      </c>
      <c r="H88" s="241">
        <f>ROUND(D88*E88,0)</f>
        <v>0</v>
      </c>
      <c r="T88" s="171" t="s">
        <v>1330</v>
      </c>
      <c r="U88" s="230">
        <f>ROUND($H88+$P88,0)</f>
        <v>0</v>
      </c>
      <c r="V88" s="297"/>
      <c r="W88" s="298"/>
      <c r="X88" s="298"/>
      <c r="Y88" s="169"/>
      <c r="AB88" s="171" t="s">
        <v>1341</v>
      </c>
      <c r="AC88" s="167" t="s">
        <v>1256</v>
      </c>
      <c r="AD88" s="231">
        <f>D88</f>
        <v>0</v>
      </c>
      <c r="AG88" s="233" t="s">
        <v>338</v>
      </c>
      <c r="AH88" s="234">
        <f>DSUM($AB$437:$AD$519,$AD$8,$AL$244:$AN$245)</f>
        <v>0</v>
      </c>
      <c r="AL88" s="171" t="s">
        <v>1341</v>
      </c>
      <c r="AM88" s="171" t="s">
        <v>1335</v>
      </c>
      <c r="AN88" s="167" t="s">
        <v>1362</v>
      </c>
    </row>
    <row r="89" spans="1:40" ht="15" customHeight="1" x14ac:dyDescent="0.3">
      <c r="A89" s="242" t="s">
        <v>343</v>
      </c>
      <c r="B89" s="299" t="s">
        <v>1616</v>
      </c>
      <c r="C89" s="303">
        <v>0</v>
      </c>
      <c r="D89" s="245">
        <f t="shared" si="32"/>
        <v>0</v>
      </c>
      <c r="E89" s="247">
        <v>3100</v>
      </c>
      <c r="F89" s="300"/>
      <c r="G89" s="239">
        <f t="shared" si="33"/>
        <v>0</v>
      </c>
      <c r="H89" s="241">
        <f t="shared" si="34"/>
        <v>0</v>
      </c>
      <c r="T89" s="171" t="s">
        <v>1330</v>
      </c>
      <c r="U89" s="230">
        <f t="shared" si="35"/>
        <v>0</v>
      </c>
      <c r="V89" s="297"/>
      <c r="W89" s="298"/>
      <c r="X89" s="298"/>
      <c r="Y89" s="169"/>
      <c r="AB89" s="171" t="s">
        <v>1341</v>
      </c>
      <c r="AC89" s="167" t="s">
        <v>1315</v>
      </c>
      <c r="AD89" s="305">
        <f>ROUND(D89/7.5,2)</f>
        <v>0</v>
      </c>
      <c r="AG89" s="233" t="s">
        <v>1297</v>
      </c>
      <c r="AH89" s="234">
        <f>DSUM($AB$437:$AD$519,$AD$8,$AL$247:$AN$248)</f>
        <v>0.5</v>
      </c>
    </row>
    <row r="90" spans="1:40" ht="15" customHeight="1" x14ac:dyDescent="0.3">
      <c r="A90" s="242" t="s">
        <v>343</v>
      </c>
      <c r="B90" s="299" t="s">
        <v>1620</v>
      </c>
      <c r="C90" s="303">
        <v>0</v>
      </c>
      <c r="D90" s="245">
        <f>ROUND(C90,2)</f>
        <v>0</v>
      </c>
      <c r="E90" s="247">
        <v>3600</v>
      </c>
      <c r="F90" s="300"/>
      <c r="G90" s="239">
        <f>D90+F90</f>
        <v>0</v>
      </c>
      <c r="H90" s="241">
        <f>ROUND(D90*E90,0)</f>
        <v>0</v>
      </c>
      <c r="T90" s="171" t="s">
        <v>1330</v>
      </c>
      <c r="U90" s="230">
        <f t="shared" si="35"/>
        <v>0</v>
      </c>
      <c r="V90" s="297"/>
      <c r="W90" s="298"/>
      <c r="X90" s="298"/>
      <c r="Y90" s="169"/>
      <c r="AB90" s="171" t="s">
        <v>1341</v>
      </c>
      <c r="AC90" s="167" t="s">
        <v>1315</v>
      </c>
      <c r="AD90" s="305">
        <f>ROUND(D90/7.5,2)</f>
        <v>0</v>
      </c>
      <c r="AG90" s="233" t="s">
        <v>1337</v>
      </c>
      <c r="AH90" s="234">
        <f>DSUM($AB$437:$AD$519,$AD$8,$AL$250:$AN$251)</f>
        <v>0</v>
      </c>
      <c r="AL90" s="207" t="s">
        <v>235</v>
      </c>
      <c r="AM90" s="208" t="s">
        <v>1310</v>
      </c>
      <c r="AN90" s="208" t="s">
        <v>1311</v>
      </c>
    </row>
    <row r="91" spans="1:40" ht="15" customHeight="1" x14ac:dyDescent="0.3">
      <c r="A91" s="242" t="s">
        <v>347</v>
      </c>
      <c r="B91" s="299" t="s">
        <v>1619</v>
      </c>
      <c r="C91" s="303">
        <v>0</v>
      </c>
      <c r="D91" s="245">
        <f>ROUND(C91,2)</f>
        <v>0</v>
      </c>
      <c r="E91" s="247">
        <v>3400</v>
      </c>
      <c r="F91" s="300"/>
      <c r="G91" s="239">
        <f>D91+F91</f>
        <v>0</v>
      </c>
      <c r="H91" s="241">
        <f>ROUND(D91*E91,0)</f>
        <v>0</v>
      </c>
      <c r="T91" s="171" t="s">
        <v>1330</v>
      </c>
      <c r="U91" s="230">
        <f>ROUND($H91+$P91,0)</f>
        <v>0</v>
      </c>
      <c r="V91" s="297"/>
      <c r="W91" s="298"/>
      <c r="X91" s="298"/>
      <c r="Y91" s="169"/>
      <c r="AB91" s="171" t="s">
        <v>1341</v>
      </c>
      <c r="AC91" s="167" t="s">
        <v>1317</v>
      </c>
      <c r="AD91" s="305">
        <f>ROUND(D91/7.5,2)</f>
        <v>0</v>
      </c>
      <c r="AG91" s="258" t="s">
        <v>1314</v>
      </c>
      <c r="AH91" s="234">
        <f>DSUM($AB$437:$AD$519,$AD$8,$AL$253:$AN$254)</f>
        <v>0</v>
      </c>
      <c r="AL91" s="171" t="s">
        <v>1341</v>
      </c>
      <c r="AM91" s="171" t="s">
        <v>337</v>
      </c>
      <c r="AN91" s="167" t="s">
        <v>1362</v>
      </c>
    </row>
    <row r="92" spans="1:40" ht="15" hidden="1" customHeight="1" x14ac:dyDescent="0.3">
      <c r="A92" s="251" t="s">
        <v>346</v>
      </c>
      <c r="B92" s="355" t="s">
        <v>1266</v>
      </c>
      <c r="C92" s="256"/>
      <c r="D92" s="254">
        <f t="shared" si="32"/>
        <v>0</v>
      </c>
      <c r="E92" s="255">
        <v>0</v>
      </c>
      <c r="F92" s="356"/>
      <c r="G92" s="256">
        <f t="shared" si="33"/>
        <v>0</v>
      </c>
      <c r="H92" s="257">
        <f t="shared" si="34"/>
        <v>0</v>
      </c>
      <c r="T92" s="171" t="s">
        <v>1330</v>
      </c>
      <c r="U92" s="230">
        <f t="shared" si="35"/>
        <v>0</v>
      </c>
      <c r="V92" s="297"/>
      <c r="W92" s="298"/>
      <c r="X92" s="298"/>
      <c r="Y92" s="169"/>
      <c r="AB92" s="171" t="s">
        <v>1341</v>
      </c>
      <c r="AC92" s="167" t="s">
        <v>1316</v>
      </c>
      <c r="AD92" s="231">
        <f>D92</f>
        <v>0</v>
      </c>
      <c r="AG92" s="353"/>
      <c r="AH92" s="354"/>
    </row>
    <row r="93" spans="1:40" ht="15" hidden="1" customHeight="1" x14ac:dyDescent="0.3">
      <c r="A93" s="251" t="s">
        <v>346</v>
      </c>
      <c r="B93" s="355" t="s">
        <v>1267</v>
      </c>
      <c r="C93" s="256"/>
      <c r="D93" s="254">
        <f t="shared" si="32"/>
        <v>0</v>
      </c>
      <c r="E93" s="255">
        <v>0</v>
      </c>
      <c r="F93" s="356"/>
      <c r="G93" s="256">
        <f t="shared" si="33"/>
        <v>0</v>
      </c>
      <c r="H93" s="257">
        <f t="shared" si="34"/>
        <v>0</v>
      </c>
      <c r="T93" s="171" t="s">
        <v>1330</v>
      </c>
      <c r="U93" s="230">
        <f t="shared" si="35"/>
        <v>0</v>
      </c>
      <c r="V93" s="297"/>
      <c r="W93" s="298"/>
      <c r="X93" s="298"/>
      <c r="Y93" s="169"/>
      <c r="AB93" s="171" t="s">
        <v>1341</v>
      </c>
      <c r="AC93" s="167" t="s">
        <v>1316</v>
      </c>
      <c r="AD93" s="231">
        <f>D93</f>
        <v>0</v>
      </c>
      <c r="AG93" s="233" t="s">
        <v>1625</v>
      </c>
      <c r="AH93" s="234">
        <f>DSUM($AB$437:$AD$519,$AD$8,$AL$259:$AN$260)</f>
        <v>0</v>
      </c>
      <c r="AL93" s="207" t="s">
        <v>235</v>
      </c>
      <c r="AM93" s="208" t="s">
        <v>1310</v>
      </c>
      <c r="AN93" s="208" t="s">
        <v>1311</v>
      </c>
    </row>
    <row r="94" spans="1:40" ht="15" hidden="1" customHeight="1" x14ac:dyDescent="0.3">
      <c r="A94" s="251" t="s">
        <v>346</v>
      </c>
      <c r="B94" s="355" t="s">
        <v>1268</v>
      </c>
      <c r="C94" s="256"/>
      <c r="D94" s="254">
        <f t="shared" si="32"/>
        <v>0</v>
      </c>
      <c r="E94" s="255">
        <v>0</v>
      </c>
      <c r="F94" s="356"/>
      <c r="G94" s="256">
        <f t="shared" si="33"/>
        <v>0</v>
      </c>
      <c r="H94" s="257">
        <f t="shared" si="34"/>
        <v>0</v>
      </c>
      <c r="T94" s="171" t="s">
        <v>1330</v>
      </c>
      <c r="U94" s="230">
        <f t="shared" si="35"/>
        <v>0</v>
      </c>
      <c r="V94" s="297"/>
      <c r="W94" s="298"/>
      <c r="X94" s="298"/>
      <c r="Y94" s="169"/>
      <c r="AB94" s="171" t="s">
        <v>1341</v>
      </c>
      <c r="AC94" s="167" t="s">
        <v>1316</v>
      </c>
      <c r="AD94" s="231">
        <f>D94</f>
        <v>0</v>
      </c>
      <c r="AG94" s="233" t="s">
        <v>1629</v>
      </c>
      <c r="AH94" s="234">
        <f>DSUM($AB$437:$AD$519,$AD$8,$AL$268:$AN$269)</f>
        <v>5</v>
      </c>
      <c r="AL94" s="171" t="s">
        <v>1341</v>
      </c>
      <c r="AM94" s="171" t="s">
        <v>338</v>
      </c>
      <c r="AN94" s="167" t="s">
        <v>1362</v>
      </c>
    </row>
    <row r="95" spans="1:40" ht="15" hidden="1" customHeight="1" x14ac:dyDescent="0.3">
      <c r="A95" s="251" t="s">
        <v>346</v>
      </c>
      <c r="B95" s="355" t="s">
        <v>1269</v>
      </c>
      <c r="C95" s="256"/>
      <c r="D95" s="254">
        <f t="shared" si="32"/>
        <v>0</v>
      </c>
      <c r="E95" s="255">
        <v>0</v>
      </c>
      <c r="F95" s="356"/>
      <c r="G95" s="256">
        <f t="shared" si="33"/>
        <v>0</v>
      </c>
      <c r="H95" s="257">
        <f t="shared" si="34"/>
        <v>0</v>
      </c>
      <c r="T95" s="171" t="s">
        <v>1330</v>
      </c>
      <c r="U95" s="230">
        <f t="shared" si="35"/>
        <v>0</v>
      </c>
      <c r="V95" s="297"/>
      <c r="W95" s="298"/>
      <c r="X95" s="298"/>
      <c r="Y95" s="169"/>
      <c r="AB95" s="171" t="s">
        <v>1341</v>
      </c>
      <c r="AC95" s="167" t="s">
        <v>1316</v>
      </c>
      <c r="AD95" s="231">
        <f>D95</f>
        <v>0</v>
      </c>
      <c r="AG95" s="347" t="s">
        <v>1398</v>
      </c>
      <c r="AH95" s="234">
        <f>DSUM($AB$437:$AD$519,$AD$8,$AL$262:$AN$263)</f>
        <v>0</v>
      </c>
    </row>
    <row r="96" spans="1:40" ht="15" hidden="1" customHeight="1" x14ac:dyDescent="0.3">
      <c r="A96" s="251" t="s">
        <v>346</v>
      </c>
      <c r="B96" s="355" t="s">
        <v>1270</v>
      </c>
      <c r="C96" s="256"/>
      <c r="D96" s="254">
        <f t="shared" si="32"/>
        <v>0</v>
      </c>
      <c r="E96" s="255">
        <v>0</v>
      </c>
      <c r="F96" s="356"/>
      <c r="G96" s="256">
        <f t="shared" si="33"/>
        <v>0</v>
      </c>
      <c r="H96" s="257">
        <f t="shared" si="34"/>
        <v>0</v>
      </c>
      <c r="T96" s="171" t="s">
        <v>1330</v>
      </c>
      <c r="U96" s="230">
        <f t="shared" si="35"/>
        <v>0</v>
      </c>
      <c r="V96" s="297"/>
      <c r="W96" s="298"/>
      <c r="X96" s="298"/>
      <c r="Y96" s="169"/>
      <c r="AB96" s="171" t="s">
        <v>1341</v>
      </c>
      <c r="AC96" s="167" t="s">
        <v>1316</v>
      </c>
      <c r="AD96" s="305">
        <f>ROUND(D96/7.5,2)</f>
        <v>0</v>
      </c>
      <c r="AG96" s="233" t="s">
        <v>345</v>
      </c>
      <c r="AH96" s="234">
        <f>DSUM($AB$437:$AD$519,$AD$8,$AL$265:$AN$266)</f>
        <v>0</v>
      </c>
      <c r="AL96" s="207" t="s">
        <v>235</v>
      </c>
      <c r="AM96" s="208" t="s">
        <v>1310</v>
      </c>
      <c r="AN96" s="208" t="s">
        <v>1311</v>
      </c>
    </row>
    <row r="97" spans="1:40" ht="15" hidden="1" customHeight="1" x14ac:dyDescent="0.3">
      <c r="A97" s="251" t="s">
        <v>346</v>
      </c>
      <c r="B97" s="355" t="s">
        <v>1271</v>
      </c>
      <c r="C97" s="256"/>
      <c r="D97" s="254">
        <f t="shared" si="32"/>
        <v>0</v>
      </c>
      <c r="E97" s="255">
        <v>0</v>
      </c>
      <c r="F97" s="356"/>
      <c r="G97" s="256">
        <f t="shared" si="33"/>
        <v>0</v>
      </c>
      <c r="H97" s="257">
        <f t="shared" si="34"/>
        <v>0</v>
      </c>
      <c r="T97" s="171" t="s">
        <v>1330</v>
      </c>
      <c r="U97" s="230">
        <f t="shared" si="35"/>
        <v>0</v>
      </c>
      <c r="V97" s="297"/>
      <c r="W97" s="298"/>
      <c r="X97" s="298"/>
      <c r="Y97" s="169"/>
      <c r="AB97" s="171" t="s">
        <v>1341</v>
      </c>
      <c r="AC97" s="167" t="s">
        <v>1316</v>
      </c>
      <c r="AD97" s="305">
        <f>ROUND(D97/7.5,2)</f>
        <v>0</v>
      </c>
      <c r="AG97" s="233" t="s">
        <v>1316</v>
      </c>
      <c r="AH97" s="234">
        <f>DSUM($AB$437:$AD$519,$AD$8,$AL$271:$AN$272)</f>
        <v>0</v>
      </c>
      <c r="AL97" s="171" t="s">
        <v>1341</v>
      </c>
      <c r="AM97" s="171" t="s">
        <v>1297</v>
      </c>
      <c r="AN97" s="167" t="s">
        <v>1362</v>
      </c>
    </row>
    <row r="98" spans="1:40" ht="15" hidden="1" customHeight="1" x14ac:dyDescent="0.3">
      <c r="A98" s="251" t="s">
        <v>346</v>
      </c>
      <c r="B98" s="355" t="s">
        <v>1272</v>
      </c>
      <c r="C98" s="256"/>
      <c r="D98" s="254">
        <f t="shared" si="32"/>
        <v>0</v>
      </c>
      <c r="E98" s="255">
        <v>0</v>
      </c>
      <c r="F98" s="356"/>
      <c r="G98" s="256">
        <f t="shared" si="33"/>
        <v>0</v>
      </c>
      <c r="H98" s="257">
        <f t="shared" si="34"/>
        <v>0</v>
      </c>
      <c r="T98" s="171" t="s">
        <v>1330</v>
      </c>
      <c r="U98" s="230">
        <f t="shared" si="35"/>
        <v>0</v>
      </c>
      <c r="V98" s="297"/>
      <c r="W98" s="298"/>
      <c r="X98" s="298"/>
      <c r="Y98" s="169"/>
      <c r="AB98" s="171" t="s">
        <v>1341</v>
      </c>
      <c r="AC98" s="167" t="s">
        <v>1316</v>
      </c>
      <c r="AD98" s="305">
        <f>ROUND(D98/7.5,2)</f>
        <v>0</v>
      </c>
      <c r="AG98" s="233" t="s">
        <v>1630</v>
      </c>
      <c r="AH98" s="234">
        <f>DSUM($AB$437:$AD$519,$AD$8,$AL$274:$AN$275)</f>
        <v>0</v>
      </c>
    </row>
    <row r="99" spans="1:40" ht="15" hidden="1" customHeight="1" x14ac:dyDescent="0.3">
      <c r="A99" s="251" t="s">
        <v>348</v>
      </c>
      <c r="B99" s="355" t="s">
        <v>1621</v>
      </c>
      <c r="C99" s="253"/>
      <c r="D99" s="254">
        <f t="shared" si="32"/>
        <v>0</v>
      </c>
      <c r="E99" s="247">
        <v>38000</v>
      </c>
      <c r="F99" s="356"/>
      <c r="G99" s="256">
        <f t="shared" si="33"/>
        <v>0</v>
      </c>
      <c r="H99" s="257">
        <f t="shared" si="34"/>
        <v>0</v>
      </c>
      <c r="T99" s="171" t="s">
        <v>1330</v>
      </c>
      <c r="U99" s="230">
        <f t="shared" si="35"/>
        <v>0</v>
      </c>
      <c r="V99" s="297"/>
      <c r="W99" s="298"/>
      <c r="X99" s="298"/>
      <c r="Y99" s="169"/>
      <c r="AB99" s="171" t="s">
        <v>1341</v>
      </c>
      <c r="AC99" s="167" t="s">
        <v>1344</v>
      </c>
      <c r="AD99" s="231">
        <f t="shared" ref="AD99:AD105" si="36">D99</f>
        <v>0</v>
      </c>
      <c r="AG99" s="233" t="s">
        <v>1622</v>
      </c>
      <c r="AH99" s="234">
        <f>DSUM($AB$437:$AD$519,$AD$8,$AL$280:$AN$281)</f>
        <v>0</v>
      </c>
      <c r="AL99" s="207" t="s">
        <v>235</v>
      </c>
      <c r="AM99" s="208" t="s">
        <v>1310</v>
      </c>
      <c r="AN99" s="208" t="s">
        <v>1311</v>
      </c>
    </row>
    <row r="100" spans="1:40" ht="15" hidden="1" customHeight="1" x14ac:dyDescent="0.3">
      <c r="A100" s="251" t="s">
        <v>352</v>
      </c>
      <c r="B100" s="355" t="s">
        <v>1622</v>
      </c>
      <c r="C100" s="253">
        <v>0</v>
      </c>
      <c r="D100" s="254">
        <f>ROUND(C100,2)</f>
        <v>0</v>
      </c>
      <c r="E100" s="247">
        <v>29600</v>
      </c>
      <c r="F100" s="356"/>
      <c r="G100" s="256">
        <f>D100+F100</f>
        <v>0</v>
      </c>
      <c r="H100" s="257">
        <f>ROUND(D100*E100,0)</f>
        <v>0</v>
      </c>
      <c r="T100" s="171" t="s">
        <v>1330</v>
      </c>
      <c r="U100" s="230">
        <f>ROUND($H100+$P100,0)</f>
        <v>0</v>
      </c>
      <c r="V100" s="321"/>
      <c r="W100" s="315"/>
      <c r="X100" s="315"/>
      <c r="Y100" s="169"/>
      <c r="AB100" s="171" t="s">
        <v>1341</v>
      </c>
      <c r="AC100" s="167" t="s">
        <v>1346</v>
      </c>
      <c r="AD100" s="231">
        <f>D100</f>
        <v>0</v>
      </c>
      <c r="AG100" s="233" t="s">
        <v>1631</v>
      </c>
      <c r="AH100" s="234">
        <f>DSUM($AB$437:$AD$519,$AD$8,$AL$277:$AN$278)</f>
        <v>0</v>
      </c>
      <c r="AL100" s="171" t="s">
        <v>1341</v>
      </c>
      <c r="AM100" s="171" t="s">
        <v>1337</v>
      </c>
      <c r="AN100" s="167" t="s">
        <v>1362</v>
      </c>
    </row>
    <row r="101" spans="1:40" ht="15" customHeight="1" x14ac:dyDescent="0.3">
      <c r="A101" s="242" t="s">
        <v>350</v>
      </c>
      <c r="B101" s="299" t="s">
        <v>1623</v>
      </c>
      <c r="C101" s="244">
        <v>0</v>
      </c>
      <c r="D101" s="246">
        <f t="shared" si="32"/>
        <v>0</v>
      </c>
      <c r="E101" s="247">
        <v>36400</v>
      </c>
      <c r="F101" s="304"/>
      <c r="G101" s="248">
        <f t="shared" si="33"/>
        <v>0</v>
      </c>
      <c r="H101" s="309">
        <f t="shared" si="34"/>
        <v>0</v>
      </c>
      <c r="T101" s="171" t="s">
        <v>1330</v>
      </c>
      <c r="U101" s="230">
        <f t="shared" si="35"/>
        <v>0</v>
      </c>
      <c r="V101" s="321"/>
      <c r="W101" s="315"/>
      <c r="X101" s="315"/>
      <c r="Y101" s="169"/>
      <c r="AB101" s="171" t="s">
        <v>1341</v>
      </c>
      <c r="AC101" s="167" t="s">
        <v>1345</v>
      </c>
      <c r="AD101" s="231">
        <f t="shared" si="36"/>
        <v>0</v>
      </c>
      <c r="AG101" s="316" t="s">
        <v>1355</v>
      </c>
      <c r="AH101" s="317">
        <f>DSUM($AB$437:$AD$519,$AD$8,$AL$286:$AN$287)</f>
        <v>0</v>
      </c>
    </row>
    <row r="102" spans="1:40" ht="15" customHeight="1" x14ac:dyDescent="0.3">
      <c r="A102" s="242" t="s">
        <v>353</v>
      </c>
      <c r="B102" s="299" t="s">
        <v>354</v>
      </c>
      <c r="C102" s="244">
        <v>0</v>
      </c>
      <c r="D102" s="245">
        <f t="shared" si="32"/>
        <v>0</v>
      </c>
      <c r="E102" s="247">
        <v>33600</v>
      </c>
      <c r="F102" s="300"/>
      <c r="G102" s="239">
        <f t="shared" si="33"/>
        <v>0</v>
      </c>
      <c r="H102" s="241">
        <f t="shared" si="34"/>
        <v>0</v>
      </c>
      <c r="T102" s="171" t="s">
        <v>1330</v>
      </c>
      <c r="U102" s="230">
        <f t="shared" si="35"/>
        <v>0</v>
      </c>
      <c r="V102" s="321"/>
      <c r="W102" s="315"/>
      <c r="X102" s="315"/>
      <c r="Y102" s="169"/>
      <c r="AB102" s="171" t="s">
        <v>1341</v>
      </c>
      <c r="AC102" s="167" t="s">
        <v>1355</v>
      </c>
      <c r="AD102" s="231">
        <f t="shared" si="36"/>
        <v>0</v>
      </c>
      <c r="AG102" s="233" t="s">
        <v>356</v>
      </c>
      <c r="AH102" s="234">
        <f>DSUM($AB$437:$AD$519,$AD$8,$AL$289:$AN$290)</f>
        <v>0</v>
      </c>
      <c r="AL102" s="207" t="s">
        <v>235</v>
      </c>
      <c r="AM102" s="208" t="s">
        <v>1310</v>
      </c>
      <c r="AN102" s="208" t="s">
        <v>1311</v>
      </c>
    </row>
    <row r="103" spans="1:40" ht="15" customHeight="1" x14ac:dyDescent="0.3">
      <c r="A103" s="242" t="s">
        <v>355</v>
      </c>
      <c r="B103" s="299" t="s">
        <v>356</v>
      </c>
      <c r="C103" s="244">
        <v>0</v>
      </c>
      <c r="D103" s="245">
        <f t="shared" si="32"/>
        <v>0</v>
      </c>
      <c r="E103" s="247">
        <v>5600</v>
      </c>
      <c r="F103" s="300"/>
      <c r="G103" s="239">
        <f t="shared" si="33"/>
        <v>0</v>
      </c>
      <c r="H103" s="241">
        <f t="shared" si="34"/>
        <v>0</v>
      </c>
      <c r="T103" s="171" t="s">
        <v>1330</v>
      </c>
      <c r="U103" s="230">
        <f t="shared" si="35"/>
        <v>0</v>
      </c>
      <c r="V103" s="321"/>
      <c r="W103" s="315"/>
      <c r="X103" s="315"/>
      <c r="Y103" s="169"/>
      <c r="AB103" s="171" t="s">
        <v>1341</v>
      </c>
      <c r="AC103" s="167" t="s">
        <v>356</v>
      </c>
      <c r="AD103" s="231">
        <f t="shared" si="36"/>
        <v>0</v>
      </c>
      <c r="AG103" s="316" t="s">
        <v>1637</v>
      </c>
      <c r="AH103" s="317">
        <f>DSUM($AB$437:$AD$519,$AD$8,$AL$283:$AN$284)</f>
        <v>0</v>
      </c>
      <c r="AL103" s="171" t="s">
        <v>1341</v>
      </c>
      <c r="AM103" s="171" t="s">
        <v>1314</v>
      </c>
      <c r="AN103" s="167" t="s">
        <v>1362</v>
      </c>
    </row>
    <row r="104" spans="1:40" ht="15" customHeight="1" x14ac:dyDescent="0.3">
      <c r="A104" s="242" t="s">
        <v>357</v>
      </c>
      <c r="B104" s="307" t="s">
        <v>358</v>
      </c>
      <c r="C104" s="244">
        <v>0</v>
      </c>
      <c r="D104" s="245">
        <f t="shared" si="32"/>
        <v>0</v>
      </c>
      <c r="E104" s="247">
        <v>47700</v>
      </c>
      <c r="F104" s="300"/>
      <c r="G104" s="239">
        <f t="shared" si="33"/>
        <v>0</v>
      </c>
      <c r="H104" s="241">
        <f t="shared" si="34"/>
        <v>0</v>
      </c>
      <c r="T104" s="171" t="s">
        <v>1330</v>
      </c>
      <c r="U104" s="230">
        <f t="shared" si="35"/>
        <v>0</v>
      </c>
      <c r="V104" s="321"/>
      <c r="W104" s="315"/>
      <c r="X104" s="315"/>
      <c r="Y104" s="169"/>
      <c r="AB104" s="171" t="s">
        <v>1341</v>
      </c>
      <c r="AC104" s="167" t="s">
        <v>1356</v>
      </c>
      <c r="AD104" s="231">
        <f t="shared" si="36"/>
        <v>0</v>
      </c>
      <c r="AG104" s="233" t="s">
        <v>1356</v>
      </c>
      <c r="AH104" s="234">
        <f>DSUM($AB$437:$AD$519,$AD$8,$AL$292:$AN$293)</f>
        <v>0</v>
      </c>
    </row>
    <row r="105" spans="1:40" ht="15" customHeight="1" x14ac:dyDescent="0.3">
      <c r="A105" s="242" t="s">
        <v>359</v>
      </c>
      <c r="B105" s="307" t="s">
        <v>360</v>
      </c>
      <c r="C105" s="244">
        <v>0</v>
      </c>
      <c r="D105" s="245">
        <f t="shared" si="32"/>
        <v>0</v>
      </c>
      <c r="E105" s="358">
        <v>29400</v>
      </c>
      <c r="F105" s="357"/>
      <c r="G105" s="239">
        <f t="shared" si="33"/>
        <v>0</v>
      </c>
      <c r="H105" s="241">
        <f t="shared" si="34"/>
        <v>0</v>
      </c>
      <c r="T105" s="171" t="s">
        <v>1330</v>
      </c>
      <c r="U105" s="230">
        <f t="shared" si="35"/>
        <v>0</v>
      </c>
      <c r="V105" s="321"/>
      <c r="W105" s="315"/>
      <c r="X105" s="315"/>
      <c r="Y105" s="169"/>
      <c r="AB105" s="171" t="s">
        <v>1341</v>
      </c>
      <c r="AC105" s="167" t="s">
        <v>1357</v>
      </c>
      <c r="AD105" s="231">
        <f t="shared" si="36"/>
        <v>0</v>
      </c>
      <c r="AG105" s="233" t="s">
        <v>1357</v>
      </c>
      <c r="AH105" s="234">
        <f>DSUM($AB$437:$AD$519,$AD$8,$AL$297:$AN$298)</f>
        <v>0</v>
      </c>
      <c r="AL105" s="207" t="s">
        <v>235</v>
      </c>
      <c r="AM105" s="208" t="s">
        <v>1310</v>
      </c>
      <c r="AN105" s="208" t="s">
        <v>1311</v>
      </c>
    </row>
    <row r="106" spans="1:40" ht="15" customHeight="1" x14ac:dyDescent="0.3">
      <c r="A106" s="306" t="s">
        <v>359</v>
      </c>
      <c r="B106" s="307" t="s">
        <v>1724</v>
      </c>
      <c r="C106" s="244">
        <v>0</v>
      </c>
      <c r="D106" s="246">
        <f>ROUND(C106,2)</f>
        <v>0</v>
      </c>
      <c r="E106" s="358">
        <v>27100</v>
      </c>
      <c r="F106" s="359"/>
      <c r="G106" s="248">
        <f>D106+F106</f>
        <v>0</v>
      </c>
      <c r="H106" s="309">
        <f>ROUND(D106*E106,0)</f>
        <v>0</v>
      </c>
      <c r="R106" s="167"/>
      <c r="T106" s="171" t="s">
        <v>1330</v>
      </c>
      <c r="U106" s="230">
        <f t="shared" si="35"/>
        <v>0</v>
      </c>
      <c r="V106" s="315"/>
      <c r="W106" s="315"/>
      <c r="X106" s="315"/>
      <c r="Y106" s="169"/>
      <c r="Z106" s="167"/>
      <c r="AB106" s="171" t="s">
        <v>1341</v>
      </c>
      <c r="AC106" s="167" t="s">
        <v>1357</v>
      </c>
      <c r="AD106" s="231">
        <f>D106</f>
        <v>0</v>
      </c>
      <c r="AG106" s="233" t="s">
        <v>362</v>
      </c>
      <c r="AH106" s="234">
        <f>DSUM($AB$437:$AD$519,$AD$8,$AL$300:$AN$301)</f>
        <v>0</v>
      </c>
      <c r="AL106" s="171" t="s">
        <v>1341</v>
      </c>
      <c r="AM106" s="171" t="s">
        <v>1315</v>
      </c>
      <c r="AN106" s="167" t="s">
        <v>1362</v>
      </c>
    </row>
    <row r="107" spans="1:40" ht="15" customHeight="1" x14ac:dyDescent="0.3">
      <c r="A107" s="242" t="s">
        <v>361</v>
      </c>
      <c r="B107" s="307" t="s">
        <v>362</v>
      </c>
      <c r="C107" s="244">
        <v>0</v>
      </c>
      <c r="D107" s="245">
        <f t="shared" si="32"/>
        <v>0</v>
      </c>
      <c r="E107" s="247">
        <v>41400</v>
      </c>
      <c r="F107" s="300"/>
      <c r="G107" s="239">
        <f t="shared" si="33"/>
        <v>0</v>
      </c>
      <c r="H107" s="241">
        <f t="shared" si="34"/>
        <v>0</v>
      </c>
      <c r="T107" s="171" t="s">
        <v>1330</v>
      </c>
      <c r="U107" s="230">
        <f t="shared" si="35"/>
        <v>0</v>
      </c>
      <c r="V107" s="321"/>
      <c r="W107" s="315"/>
      <c r="X107" s="315"/>
      <c r="Y107" s="169"/>
      <c r="AB107" s="171" t="s">
        <v>1341</v>
      </c>
      <c r="AC107" s="167" t="s">
        <v>362</v>
      </c>
      <c r="AD107" s="231">
        <f>D107</f>
        <v>0</v>
      </c>
      <c r="AG107" s="316" t="s">
        <v>364</v>
      </c>
      <c r="AH107" s="317">
        <f>DSUM($AB$437:$AD$519,$AD$8,$AL$303:$AN$304)</f>
        <v>0</v>
      </c>
    </row>
    <row r="108" spans="1:40" ht="15" customHeight="1" x14ac:dyDescent="0.3">
      <c r="A108" s="242" t="s">
        <v>363</v>
      </c>
      <c r="B108" s="299" t="s">
        <v>364</v>
      </c>
      <c r="C108" s="244">
        <v>0</v>
      </c>
      <c r="D108" s="245">
        <f t="shared" si="32"/>
        <v>0</v>
      </c>
      <c r="E108" s="247">
        <v>48400</v>
      </c>
      <c r="F108" s="300"/>
      <c r="G108" s="239">
        <f t="shared" si="33"/>
        <v>0</v>
      </c>
      <c r="H108" s="241">
        <f t="shared" si="34"/>
        <v>0</v>
      </c>
      <c r="T108" s="171" t="s">
        <v>1330</v>
      </c>
      <c r="U108" s="230">
        <f t="shared" si="35"/>
        <v>0</v>
      </c>
      <c r="V108" s="321"/>
      <c r="W108" s="315"/>
      <c r="X108" s="315"/>
      <c r="Y108" s="169"/>
      <c r="AB108" s="171" t="s">
        <v>1341</v>
      </c>
      <c r="AC108" s="167" t="s">
        <v>364</v>
      </c>
      <c r="AD108" s="231">
        <f>D108</f>
        <v>0</v>
      </c>
      <c r="AG108" s="233" t="s">
        <v>366</v>
      </c>
      <c r="AH108" s="234">
        <f>DSUM($AB$437:$AD$519,$AD$8,$AL$306:$AN$307)</f>
        <v>0</v>
      </c>
      <c r="AL108" s="207" t="s">
        <v>235</v>
      </c>
      <c r="AM108" s="208" t="s">
        <v>1310</v>
      </c>
      <c r="AN108" s="208" t="s">
        <v>1311</v>
      </c>
    </row>
    <row r="109" spans="1:40" ht="15" hidden="1" customHeight="1" x14ac:dyDescent="0.3">
      <c r="A109" s="251" t="s">
        <v>365</v>
      </c>
      <c r="B109" s="355" t="s">
        <v>366</v>
      </c>
      <c r="C109" s="253">
        <v>0</v>
      </c>
      <c r="D109" s="254">
        <f t="shared" si="32"/>
        <v>0</v>
      </c>
      <c r="E109" s="247">
        <v>0</v>
      </c>
      <c r="F109" s="356"/>
      <c r="G109" s="256">
        <f t="shared" si="33"/>
        <v>0</v>
      </c>
      <c r="H109" s="257">
        <f t="shared" si="34"/>
        <v>0</v>
      </c>
      <c r="T109" s="171" t="s">
        <v>1330</v>
      </c>
      <c r="U109" s="230">
        <f t="shared" si="35"/>
        <v>0</v>
      </c>
      <c r="V109" s="321"/>
      <c r="W109" s="315"/>
      <c r="X109" s="315"/>
      <c r="Y109" s="169"/>
      <c r="AB109" s="171" t="s">
        <v>1341</v>
      </c>
      <c r="AC109" s="167" t="s">
        <v>366</v>
      </c>
      <c r="AD109" s="231">
        <f>D109</f>
        <v>0</v>
      </c>
      <c r="AG109" s="258" t="s">
        <v>1318</v>
      </c>
      <c r="AH109" s="234">
        <f>DSUM($AB$437:$AD$519,$AD$8,$AL$309:$AN$310)</f>
        <v>0</v>
      </c>
      <c r="AL109" s="171" t="s">
        <v>1341</v>
      </c>
      <c r="AM109" s="171" t="s">
        <v>1256</v>
      </c>
      <c r="AN109" s="167" t="s">
        <v>1362</v>
      </c>
    </row>
    <row r="110" spans="1:40" ht="15" customHeight="1" thickBot="1" x14ac:dyDescent="0.35">
      <c r="A110" s="268" t="s">
        <v>341</v>
      </c>
      <c r="B110" s="322" t="s">
        <v>367</v>
      </c>
      <c r="C110" s="270">
        <v>0</v>
      </c>
      <c r="D110" s="271">
        <f t="shared" si="32"/>
        <v>0</v>
      </c>
      <c r="E110" s="1183">
        <v>0</v>
      </c>
      <c r="F110" s="323"/>
      <c r="G110" s="324">
        <f t="shared" si="33"/>
        <v>0</v>
      </c>
      <c r="H110" s="274">
        <f t="shared" si="34"/>
        <v>0</v>
      </c>
      <c r="T110" s="171" t="s">
        <v>1330</v>
      </c>
      <c r="U110" s="230">
        <f t="shared" si="35"/>
        <v>0</v>
      </c>
      <c r="V110" s="321"/>
      <c r="W110" s="315"/>
      <c r="X110" s="315"/>
      <c r="Y110" s="169"/>
      <c r="AB110" s="171" t="s">
        <v>1341</v>
      </c>
      <c r="AC110" s="167" t="s">
        <v>1318</v>
      </c>
      <c r="AD110" s="231">
        <f>D110</f>
        <v>0</v>
      </c>
      <c r="AG110" s="347"/>
      <c r="AH110" s="234"/>
    </row>
    <row r="111" spans="1:40" ht="15" customHeight="1" thickBot="1" x14ac:dyDescent="0.35">
      <c r="A111" s="325"/>
      <c r="B111" s="326"/>
      <c r="C111" s="327"/>
      <c r="D111" s="360"/>
      <c r="E111" s="329" t="s">
        <v>1902</v>
      </c>
      <c r="F111" s="281"/>
      <c r="G111" s="283"/>
      <c r="H111" s="284">
        <f>SUM(H85:H110)</f>
        <v>0</v>
      </c>
      <c r="T111" s="171"/>
      <c r="V111" s="321"/>
      <c r="W111" s="315"/>
      <c r="X111" s="315"/>
      <c r="Y111" s="169"/>
      <c r="AD111" s="231"/>
      <c r="AE111" s="286">
        <f>SUM(AD85:AD110)</f>
        <v>0</v>
      </c>
      <c r="AG111" s="347"/>
      <c r="AH111" s="234"/>
      <c r="AL111" s="207" t="s">
        <v>235</v>
      </c>
      <c r="AM111" s="208" t="s">
        <v>1310</v>
      </c>
      <c r="AN111" s="208" t="s">
        <v>1311</v>
      </c>
    </row>
    <row r="112" spans="1:40" ht="15" customHeight="1" thickBot="1" x14ac:dyDescent="0.35">
      <c r="A112" s="361" t="s">
        <v>216</v>
      </c>
      <c r="B112" s="289"/>
      <c r="C112" s="290"/>
      <c r="D112" s="291"/>
      <c r="E112" s="292"/>
      <c r="F112" s="292"/>
      <c r="G112" s="292"/>
      <c r="H112" s="332"/>
      <c r="T112" s="171"/>
      <c r="V112" s="321"/>
      <c r="W112" s="315"/>
      <c r="X112" s="315"/>
      <c r="Y112" s="169"/>
      <c r="AD112" s="231"/>
      <c r="AL112" s="171" t="s">
        <v>1341</v>
      </c>
      <c r="AM112" s="171" t="s">
        <v>1628</v>
      </c>
      <c r="AN112" s="167" t="s">
        <v>1362</v>
      </c>
    </row>
    <row r="113" spans="1:40" ht="15" customHeight="1" thickBot="1" x14ac:dyDescent="0.35">
      <c r="A113" s="362" t="s">
        <v>368</v>
      </c>
      <c r="B113" s="363" t="s">
        <v>1350</v>
      </c>
      <c r="C113" s="364">
        <v>0</v>
      </c>
      <c r="D113" s="365">
        <f t="shared" ref="D113:D187" si="37">ROUND(C113,2)</f>
        <v>0</v>
      </c>
      <c r="E113" s="1174">
        <v>1443</v>
      </c>
      <c r="F113" s="366"/>
      <c r="G113" s="367">
        <f t="shared" ref="G113:G187" si="38">D113+F113</f>
        <v>0</v>
      </c>
      <c r="H113" s="368">
        <f t="shared" ref="H113:H177" si="39">ROUND(D113*E113,0)</f>
        <v>0</v>
      </c>
      <c r="T113" s="171" t="s">
        <v>1354</v>
      </c>
      <c r="U113" s="230">
        <f t="shared" ref="U113:U187" si="40">ROUND($H113+$P113,0)</f>
        <v>0</v>
      </c>
      <c r="V113" s="321"/>
      <c r="W113" s="315"/>
      <c r="X113" s="315"/>
      <c r="Y113" s="169"/>
      <c r="AC113" s="98" t="s">
        <v>1821</v>
      </c>
      <c r="AE113" s="369">
        <f>SUM(AE9:AE111)</f>
        <v>0.8</v>
      </c>
      <c r="AG113" s="171" t="s">
        <v>1805</v>
      </c>
      <c r="AH113" s="333">
        <f>SUM(AH64:AH112)</f>
        <v>7.3150000000000004</v>
      </c>
      <c r="AI113" s="334">
        <f>+AH113</f>
        <v>7.3150000000000004</v>
      </c>
    </row>
    <row r="114" spans="1:40" ht="15" customHeight="1" x14ac:dyDescent="0.3">
      <c r="A114" s="306" t="s">
        <v>369</v>
      </c>
      <c r="B114" s="346" t="s">
        <v>370</v>
      </c>
      <c r="C114" s="244">
        <v>0</v>
      </c>
      <c r="D114" s="246">
        <f t="shared" si="37"/>
        <v>0</v>
      </c>
      <c r="E114" s="1175">
        <v>1786</v>
      </c>
      <c r="F114" s="370"/>
      <c r="G114" s="248">
        <f t="shared" si="38"/>
        <v>0</v>
      </c>
      <c r="H114" s="309">
        <f t="shared" si="39"/>
        <v>0</v>
      </c>
      <c r="T114" s="171" t="s">
        <v>1354</v>
      </c>
      <c r="U114" s="230">
        <f t="shared" si="40"/>
        <v>0</v>
      </c>
      <c r="V114" s="321"/>
      <c r="W114" s="315"/>
      <c r="X114" s="315"/>
      <c r="Y114" s="169"/>
      <c r="AG114" s="167"/>
      <c r="AH114" s="167"/>
      <c r="AL114" s="207" t="s">
        <v>235</v>
      </c>
      <c r="AM114" s="208" t="s">
        <v>1310</v>
      </c>
      <c r="AN114" s="208" t="s">
        <v>1311</v>
      </c>
    </row>
    <row r="115" spans="1:40" ht="15" customHeight="1" thickBot="1" x14ac:dyDescent="0.35">
      <c r="A115" s="306" t="s">
        <v>371</v>
      </c>
      <c r="B115" s="346" t="s">
        <v>372</v>
      </c>
      <c r="C115" s="244">
        <v>0</v>
      </c>
      <c r="D115" s="246">
        <f t="shared" si="37"/>
        <v>0</v>
      </c>
      <c r="E115" s="1175">
        <v>1443</v>
      </c>
      <c r="F115" s="370"/>
      <c r="G115" s="248">
        <f t="shared" si="38"/>
        <v>0</v>
      </c>
      <c r="H115" s="309">
        <f t="shared" si="39"/>
        <v>0</v>
      </c>
      <c r="T115" s="171" t="s">
        <v>1354</v>
      </c>
      <c r="U115" s="230">
        <f t="shared" si="40"/>
        <v>0</v>
      </c>
      <c r="V115" s="321"/>
      <c r="W115" s="315"/>
      <c r="X115" s="315"/>
      <c r="Y115" s="169"/>
      <c r="AG115" s="171" t="s">
        <v>1286</v>
      </c>
      <c r="AH115" s="333">
        <f>+AH113+AH61</f>
        <v>16.765000000000001</v>
      </c>
      <c r="AI115" s="334">
        <f>+AH115</f>
        <v>16.765000000000001</v>
      </c>
      <c r="AL115" s="171" t="s">
        <v>1341</v>
      </c>
      <c r="AM115" s="171" t="s">
        <v>1316</v>
      </c>
      <c r="AN115" s="167" t="s">
        <v>1362</v>
      </c>
    </row>
    <row r="116" spans="1:40" ht="15" customHeight="1" thickTop="1" x14ac:dyDescent="0.3">
      <c r="A116" s="306" t="s">
        <v>1668</v>
      </c>
      <c r="B116" s="346" t="s">
        <v>1669</v>
      </c>
      <c r="C116" s="244">
        <v>0</v>
      </c>
      <c r="D116" s="246">
        <f>ROUND(C116,2)</f>
        <v>0</v>
      </c>
      <c r="E116" s="1175">
        <v>1786</v>
      </c>
      <c r="F116" s="370"/>
      <c r="G116" s="248">
        <f>D116+F116</f>
        <v>0</v>
      </c>
      <c r="H116" s="309">
        <f>ROUND(D116*E116,0)</f>
        <v>0</v>
      </c>
      <c r="T116" s="171" t="s">
        <v>1354</v>
      </c>
      <c r="U116" s="230">
        <f t="shared" si="40"/>
        <v>0</v>
      </c>
      <c r="V116" s="321"/>
      <c r="W116" s="315"/>
      <c r="X116" s="315"/>
      <c r="Y116" s="169"/>
      <c r="AG116" s="171"/>
      <c r="AH116" s="167"/>
    </row>
    <row r="117" spans="1:40" ht="15" customHeight="1" x14ac:dyDescent="0.3">
      <c r="A117" s="306" t="s">
        <v>373</v>
      </c>
      <c r="B117" s="346" t="s">
        <v>374</v>
      </c>
      <c r="C117" s="244">
        <v>0</v>
      </c>
      <c r="D117" s="246">
        <f t="shared" si="37"/>
        <v>0</v>
      </c>
      <c r="E117" s="1175">
        <v>2416</v>
      </c>
      <c r="F117" s="370"/>
      <c r="G117" s="248">
        <f t="shared" si="38"/>
        <v>0</v>
      </c>
      <c r="H117" s="309">
        <f t="shared" si="39"/>
        <v>0</v>
      </c>
      <c r="T117" s="171" t="s">
        <v>1354</v>
      </c>
      <c r="U117" s="230">
        <f t="shared" si="40"/>
        <v>0</v>
      </c>
      <c r="V117" s="321"/>
      <c r="W117" s="315"/>
      <c r="X117" s="315"/>
      <c r="Y117" s="169"/>
      <c r="AG117" s="1394" t="s">
        <v>308</v>
      </c>
      <c r="AH117" s="1394"/>
      <c r="AL117" s="207" t="s">
        <v>235</v>
      </c>
      <c r="AM117" s="208" t="s">
        <v>1310</v>
      </c>
      <c r="AN117" s="208" t="s">
        <v>1311</v>
      </c>
    </row>
    <row r="118" spans="1:40" ht="15" customHeight="1" x14ac:dyDescent="0.3">
      <c r="A118" s="306" t="s">
        <v>375</v>
      </c>
      <c r="B118" s="346" t="s">
        <v>376</v>
      </c>
      <c r="C118" s="244">
        <v>0</v>
      </c>
      <c r="D118" s="246">
        <f t="shared" si="37"/>
        <v>0</v>
      </c>
      <c r="E118" s="1175">
        <v>2416</v>
      </c>
      <c r="F118" s="370"/>
      <c r="G118" s="248">
        <f t="shared" si="38"/>
        <v>0</v>
      </c>
      <c r="H118" s="309">
        <f t="shared" si="39"/>
        <v>0</v>
      </c>
      <c r="T118" s="171" t="s">
        <v>1354</v>
      </c>
      <c r="U118" s="230">
        <f t="shared" si="40"/>
        <v>0</v>
      </c>
      <c r="V118" s="321"/>
      <c r="W118" s="315"/>
      <c r="X118" s="315"/>
      <c r="Y118" s="169"/>
      <c r="AG118" s="233" t="s">
        <v>1325</v>
      </c>
      <c r="AH118" s="234">
        <f>DSUM(AB8:AD110,$AD$8,$AL$9:$AN$10)</f>
        <v>0</v>
      </c>
      <c r="AL118" s="171" t="s">
        <v>1341</v>
      </c>
      <c r="AM118" s="171" t="s">
        <v>1374</v>
      </c>
      <c r="AN118" s="167" t="s">
        <v>1362</v>
      </c>
    </row>
    <row r="119" spans="1:40" ht="15" customHeight="1" x14ac:dyDescent="0.3">
      <c r="A119" s="306" t="s">
        <v>377</v>
      </c>
      <c r="B119" s="307" t="s">
        <v>378</v>
      </c>
      <c r="C119" s="244">
        <v>0</v>
      </c>
      <c r="D119" s="246">
        <f t="shared" si="37"/>
        <v>0</v>
      </c>
      <c r="E119" s="1175">
        <v>1919</v>
      </c>
      <c r="F119" s="370"/>
      <c r="G119" s="248">
        <f t="shared" si="38"/>
        <v>0</v>
      </c>
      <c r="H119" s="309">
        <f t="shared" si="39"/>
        <v>0</v>
      </c>
      <c r="T119" s="171" t="s">
        <v>1354</v>
      </c>
      <c r="U119" s="230">
        <f t="shared" si="40"/>
        <v>0</v>
      </c>
      <c r="V119" s="321"/>
      <c r="W119" s="315"/>
      <c r="X119" s="315"/>
      <c r="Y119" s="169"/>
      <c r="AG119" s="233" t="s">
        <v>1327</v>
      </c>
      <c r="AH119" s="234">
        <f>DSUM(AB8:AD110,$AD$8,$AL$12:$AN$13)</f>
        <v>0</v>
      </c>
    </row>
    <row r="120" spans="1:40" ht="15" customHeight="1" x14ac:dyDescent="0.3">
      <c r="A120" s="306" t="s">
        <v>379</v>
      </c>
      <c r="B120" s="307" t="s">
        <v>380</v>
      </c>
      <c r="C120" s="244">
        <v>0</v>
      </c>
      <c r="D120" s="246">
        <f t="shared" si="37"/>
        <v>0</v>
      </c>
      <c r="E120" s="1175">
        <v>1443</v>
      </c>
      <c r="F120" s="370"/>
      <c r="G120" s="248">
        <f t="shared" si="38"/>
        <v>0</v>
      </c>
      <c r="H120" s="309">
        <f t="shared" si="39"/>
        <v>0</v>
      </c>
      <c r="T120" s="171" t="s">
        <v>1354</v>
      </c>
      <c r="U120" s="230">
        <f t="shared" si="40"/>
        <v>0</v>
      </c>
      <c r="V120" s="321"/>
      <c r="W120" s="315"/>
      <c r="X120" s="315"/>
      <c r="Y120" s="169"/>
      <c r="AG120" s="233" t="s">
        <v>271</v>
      </c>
      <c r="AH120" s="234">
        <f>DSUM(AB8:AD110,$AD$8,$AL$15:$AN$16)</f>
        <v>0</v>
      </c>
      <c r="AL120" s="207" t="s">
        <v>235</v>
      </c>
      <c r="AM120" s="208" t="s">
        <v>1310</v>
      </c>
      <c r="AN120" s="208" t="s">
        <v>1311</v>
      </c>
    </row>
    <row r="121" spans="1:40" ht="15" customHeight="1" x14ac:dyDescent="0.3">
      <c r="A121" s="306" t="s">
        <v>381</v>
      </c>
      <c r="B121" s="307" t="s">
        <v>382</v>
      </c>
      <c r="C121" s="244">
        <v>0</v>
      </c>
      <c r="D121" s="246">
        <f t="shared" si="37"/>
        <v>0</v>
      </c>
      <c r="E121" s="1175">
        <v>2052</v>
      </c>
      <c r="F121" s="370"/>
      <c r="G121" s="248">
        <f t="shared" si="38"/>
        <v>0</v>
      </c>
      <c r="H121" s="309">
        <f t="shared" si="39"/>
        <v>0</v>
      </c>
      <c r="T121" s="171" t="s">
        <v>1354</v>
      </c>
      <c r="U121" s="230">
        <f t="shared" si="40"/>
        <v>0</v>
      </c>
      <c r="V121" s="321"/>
      <c r="W121" s="315"/>
      <c r="X121" s="315"/>
      <c r="Y121" s="169"/>
      <c r="AG121" s="233" t="s">
        <v>1701</v>
      </c>
      <c r="AH121" s="234">
        <f>DSUM($AB$8:$AD$110,$AD$8,$AL$18:$AN$19)</f>
        <v>0</v>
      </c>
      <c r="AL121" s="171" t="s">
        <v>1341</v>
      </c>
      <c r="AM121" s="171" t="s">
        <v>1342</v>
      </c>
      <c r="AN121" s="167" t="s">
        <v>1362</v>
      </c>
    </row>
    <row r="122" spans="1:40" ht="15" customHeight="1" x14ac:dyDescent="0.3">
      <c r="A122" s="306" t="s">
        <v>383</v>
      </c>
      <c r="B122" s="307" t="s">
        <v>384</v>
      </c>
      <c r="C122" s="244">
        <v>0</v>
      </c>
      <c r="D122" s="246">
        <f t="shared" si="37"/>
        <v>0</v>
      </c>
      <c r="E122" s="1175">
        <v>1374</v>
      </c>
      <c r="F122" s="370"/>
      <c r="G122" s="248">
        <f t="shared" si="38"/>
        <v>0</v>
      </c>
      <c r="H122" s="309">
        <f t="shared" si="39"/>
        <v>0</v>
      </c>
      <c r="T122" s="171" t="s">
        <v>1354</v>
      </c>
      <c r="U122" s="230">
        <f t="shared" si="40"/>
        <v>0</v>
      </c>
      <c r="V122" s="321"/>
      <c r="W122" s="315"/>
      <c r="X122" s="315"/>
      <c r="Y122" s="169"/>
      <c r="AG122" s="233" t="s">
        <v>1702</v>
      </c>
      <c r="AH122" s="234">
        <f>DSUM($AB$8:$AD$110,$AD$8,$AL$21:$AN$22)</f>
        <v>0</v>
      </c>
    </row>
    <row r="123" spans="1:40" ht="15" customHeight="1" x14ac:dyDescent="0.3">
      <c r="A123" s="306" t="s">
        <v>385</v>
      </c>
      <c r="B123" s="307" t="s">
        <v>386</v>
      </c>
      <c r="C123" s="244">
        <v>0</v>
      </c>
      <c r="D123" s="246">
        <f t="shared" si="37"/>
        <v>0</v>
      </c>
      <c r="E123" s="371">
        <v>2416</v>
      </c>
      <c r="F123" s="370"/>
      <c r="G123" s="248">
        <f t="shared" si="38"/>
        <v>0</v>
      </c>
      <c r="H123" s="309">
        <f t="shared" si="39"/>
        <v>0</v>
      </c>
      <c r="T123" s="171" t="s">
        <v>1354</v>
      </c>
      <c r="U123" s="230">
        <f t="shared" si="40"/>
        <v>0</v>
      </c>
      <c r="V123" s="321"/>
      <c r="W123" s="315"/>
      <c r="X123" s="315"/>
      <c r="Y123" s="169"/>
      <c r="AG123" s="233" t="s">
        <v>1703</v>
      </c>
      <c r="AH123" s="234">
        <f>DSUM($AB$8:$AD$110,$AD$8,$AL$24:$AN$25)</f>
        <v>0</v>
      </c>
      <c r="AL123" s="207" t="s">
        <v>235</v>
      </c>
      <c r="AM123" s="208" t="s">
        <v>1310</v>
      </c>
      <c r="AN123" s="208" t="s">
        <v>1311</v>
      </c>
    </row>
    <row r="124" spans="1:40" ht="15" customHeight="1" x14ac:dyDescent="0.3">
      <c r="A124" s="306" t="s">
        <v>387</v>
      </c>
      <c r="B124" s="307" t="s">
        <v>388</v>
      </c>
      <c r="C124" s="244">
        <v>0</v>
      </c>
      <c r="D124" s="246">
        <f t="shared" si="37"/>
        <v>0</v>
      </c>
      <c r="E124" s="371">
        <v>2416</v>
      </c>
      <c r="F124" s="370"/>
      <c r="G124" s="248">
        <f t="shared" si="38"/>
        <v>0</v>
      </c>
      <c r="H124" s="309">
        <f t="shared" si="39"/>
        <v>0</v>
      </c>
      <c r="T124" s="171" t="s">
        <v>1354</v>
      </c>
      <c r="U124" s="230">
        <f t="shared" si="40"/>
        <v>0</v>
      </c>
      <c r="V124" s="321"/>
      <c r="W124" s="315"/>
      <c r="X124" s="315"/>
      <c r="Y124" s="169"/>
      <c r="AG124" s="233" t="s">
        <v>1704</v>
      </c>
      <c r="AH124" s="234">
        <f>DSUM($AB$8:$AD$110,$AD$8,$AL$27:$AN$28)</f>
        <v>0</v>
      </c>
      <c r="AL124" s="171" t="s">
        <v>1341</v>
      </c>
      <c r="AM124" s="171" t="s">
        <v>1317</v>
      </c>
      <c r="AN124" s="167" t="s">
        <v>1362</v>
      </c>
    </row>
    <row r="125" spans="1:40" ht="15" customHeight="1" x14ac:dyDescent="0.3">
      <c r="A125" s="306" t="s">
        <v>389</v>
      </c>
      <c r="B125" s="307" t="s">
        <v>390</v>
      </c>
      <c r="C125" s="244">
        <v>0</v>
      </c>
      <c r="D125" s="246">
        <f t="shared" si="37"/>
        <v>0</v>
      </c>
      <c r="E125" s="371">
        <v>5491</v>
      </c>
      <c r="F125" s="370"/>
      <c r="G125" s="248">
        <f t="shared" si="38"/>
        <v>0</v>
      </c>
      <c r="H125" s="309">
        <f t="shared" si="39"/>
        <v>0</v>
      </c>
      <c r="T125" s="171" t="s">
        <v>1354</v>
      </c>
      <c r="U125" s="230">
        <f t="shared" si="40"/>
        <v>0</v>
      </c>
      <c r="V125" s="321"/>
      <c r="W125" s="315"/>
      <c r="X125" s="315"/>
      <c r="Y125" s="169"/>
      <c r="AG125" s="233" t="s">
        <v>1705</v>
      </c>
      <c r="AH125" s="234">
        <f>DSUM($AB$8:$AD$110,$AD$8,$AL$30:$AN$31)</f>
        <v>0</v>
      </c>
    </row>
    <row r="126" spans="1:40" ht="15" customHeight="1" x14ac:dyDescent="0.3">
      <c r="A126" s="306" t="s">
        <v>391</v>
      </c>
      <c r="B126" s="307" t="s">
        <v>392</v>
      </c>
      <c r="C126" s="244">
        <v>0</v>
      </c>
      <c r="D126" s="246">
        <f t="shared" si="37"/>
        <v>0</v>
      </c>
      <c r="E126" s="370">
        <v>6862</v>
      </c>
      <c r="F126" s="371"/>
      <c r="G126" s="248">
        <f t="shared" si="38"/>
        <v>0</v>
      </c>
      <c r="H126" s="309">
        <f t="shared" si="39"/>
        <v>0</v>
      </c>
      <c r="T126" s="171" t="s">
        <v>1354</v>
      </c>
      <c r="U126" s="230">
        <f t="shared" si="40"/>
        <v>0</v>
      </c>
      <c r="V126" s="321"/>
      <c r="W126" s="315"/>
      <c r="X126" s="315"/>
      <c r="Y126" s="169"/>
      <c r="AG126" s="233" t="s">
        <v>1706</v>
      </c>
      <c r="AH126" s="234">
        <f>DSUM($AB$8:$AD$110,$AD$8,$AL$33:$AN$34)</f>
        <v>0</v>
      </c>
      <c r="AL126" s="207" t="s">
        <v>235</v>
      </c>
      <c r="AM126" s="208" t="s">
        <v>1310</v>
      </c>
      <c r="AN126" s="208" t="s">
        <v>1311</v>
      </c>
    </row>
    <row r="127" spans="1:40" ht="15" customHeight="1" x14ac:dyDescent="0.3">
      <c r="A127" s="306" t="s">
        <v>393</v>
      </c>
      <c r="B127" s="307" t="s">
        <v>394</v>
      </c>
      <c r="C127" s="244">
        <v>0</v>
      </c>
      <c r="D127" s="246">
        <f t="shared" si="37"/>
        <v>0</v>
      </c>
      <c r="E127" s="370">
        <v>5491</v>
      </c>
      <c r="F127" s="371"/>
      <c r="G127" s="248">
        <f t="shared" si="38"/>
        <v>0</v>
      </c>
      <c r="H127" s="309">
        <f t="shared" si="39"/>
        <v>0</v>
      </c>
      <c r="T127" s="171" t="s">
        <v>1354</v>
      </c>
      <c r="U127" s="230">
        <f t="shared" si="40"/>
        <v>0</v>
      </c>
      <c r="V127" s="321"/>
      <c r="W127" s="315"/>
      <c r="X127" s="315"/>
      <c r="Y127" s="169"/>
      <c r="AG127" s="233" t="s">
        <v>1312</v>
      </c>
      <c r="AH127" s="234">
        <f>DSUM(AB8:AD110,$AD$8,$AL$42:$AN$43)</f>
        <v>0</v>
      </c>
      <c r="AL127" s="171" t="s">
        <v>1341</v>
      </c>
      <c r="AM127" s="171" t="s">
        <v>1344</v>
      </c>
      <c r="AN127" s="167" t="s">
        <v>1362</v>
      </c>
    </row>
    <row r="128" spans="1:40" ht="15" customHeight="1" x14ac:dyDescent="0.3">
      <c r="A128" s="306" t="s">
        <v>395</v>
      </c>
      <c r="B128" s="307" t="s">
        <v>396</v>
      </c>
      <c r="C128" s="244">
        <v>0</v>
      </c>
      <c r="D128" s="246">
        <f t="shared" si="37"/>
        <v>0</v>
      </c>
      <c r="E128" s="370">
        <v>4119</v>
      </c>
      <c r="F128" s="371"/>
      <c r="G128" s="248">
        <f t="shared" si="38"/>
        <v>0</v>
      </c>
      <c r="H128" s="309">
        <f t="shared" si="39"/>
        <v>0</v>
      </c>
      <c r="T128" s="171" t="s">
        <v>1354</v>
      </c>
      <c r="U128" s="230">
        <f t="shared" si="40"/>
        <v>0</v>
      </c>
      <c r="V128" s="321"/>
      <c r="W128" s="315"/>
      <c r="X128" s="315"/>
      <c r="Y128" s="169"/>
      <c r="AG128" s="258" t="s">
        <v>1313</v>
      </c>
      <c r="AH128" s="234">
        <f>DSUM(AB8:AD110,$AD$8,$AL$45:$AN$46)</f>
        <v>0</v>
      </c>
    </row>
    <row r="129" spans="1:40" ht="15" customHeight="1" x14ac:dyDescent="0.3">
      <c r="A129" s="306" t="s">
        <v>397</v>
      </c>
      <c r="B129" s="307" t="s">
        <v>398</v>
      </c>
      <c r="C129" s="244">
        <v>0</v>
      </c>
      <c r="D129" s="246">
        <f t="shared" si="37"/>
        <v>0</v>
      </c>
      <c r="E129" s="370">
        <v>3704</v>
      </c>
      <c r="F129" s="371"/>
      <c r="G129" s="248">
        <f t="shared" si="38"/>
        <v>0</v>
      </c>
      <c r="H129" s="309">
        <f t="shared" si="39"/>
        <v>0</v>
      </c>
      <c r="T129" s="171" t="s">
        <v>1354</v>
      </c>
      <c r="U129" s="230">
        <f t="shared" si="40"/>
        <v>0</v>
      </c>
      <c r="V129" s="297"/>
      <c r="W129" s="298"/>
      <c r="X129" s="298"/>
      <c r="Y129" s="169"/>
      <c r="AG129" s="233" t="s">
        <v>1339</v>
      </c>
      <c r="AH129" s="234">
        <f>DSUM(AB8:AD110,$AD$8,$AL$48:$AN$49)</f>
        <v>0</v>
      </c>
      <c r="AL129" s="207" t="s">
        <v>235</v>
      </c>
      <c r="AM129" s="208" t="s">
        <v>1310</v>
      </c>
      <c r="AN129" s="208" t="s">
        <v>1311</v>
      </c>
    </row>
    <row r="130" spans="1:40" ht="15" customHeight="1" x14ac:dyDescent="0.3">
      <c r="A130" s="306" t="s">
        <v>399</v>
      </c>
      <c r="B130" s="307" t="s">
        <v>400</v>
      </c>
      <c r="C130" s="244">
        <v>0</v>
      </c>
      <c r="D130" s="246">
        <f t="shared" si="37"/>
        <v>0</v>
      </c>
      <c r="E130" s="370">
        <v>5600</v>
      </c>
      <c r="F130" s="371"/>
      <c r="G130" s="248">
        <f t="shared" si="38"/>
        <v>0</v>
      </c>
      <c r="H130" s="309">
        <f t="shared" si="39"/>
        <v>0</v>
      </c>
      <c r="T130" s="171" t="s">
        <v>1354</v>
      </c>
      <c r="U130" s="230">
        <f t="shared" si="40"/>
        <v>0</v>
      </c>
      <c r="V130" s="297"/>
      <c r="W130" s="298"/>
      <c r="X130" s="298"/>
      <c r="Y130" s="169"/>
      <c r="AG130" s="127"/>
      <c r="AL130" s="171" t="s">
        <v>1341</v>
      </c>
      <c r="AM130" s="171" t="s">
        <v>1345</v>
      </c>
      <c r="AN130" s="167" t="s">
        <v>1362</v>
      </c>
    </row>
    <row r="131" spans="1:40" ht="15" customHeight="1" x14ac:dyDescent="0.3">
      <c r="A131" s="306" t="s">
        <v>401</v>
      </c>
      <c r="B131" s="307" t="s">
        <v>402</v>
      </c>
      <c r="C131" s="244">
        <v>0</v>
      </c>
      <c r="D131" s="246">
        <f t="shared" si="37"/>
        <v>0</v>
      </c>
      <c r="E131" s="370">
        <v>4119</v>
      </c>
      <c r="F131" s="371"/>
      <c r="G131" s="248">
        <f t="shared" si="38"/>
        <v>0</v>
      </c>
      <c r="H131" s="309">
        <f t="shared" si="39"/>
        <v>0</v>
      </c>
      <c r="T131" s="171" t="s">
        <v>1354</v>
      </c>
      <c r="U131" s="230">
        <f t="shared" si="40"/>
        <v>0</v>
      </c>
      <c r="V131" s="297"/>
      <c r="W131" s="298"/>
      <c r="X131" s="298"/>
      <c r="Y131" s="169"/>
      <c r="AG131" s="233" t="s">
        <v>1328</v>
      </c>
      <c r="AH131" s="234">
        <f>DSUM(AB8:AD110,$AD$8,$AL$51:$AN$52)</f>
        <v>0</v>
      </c>
    </row>
    <row r="132" spans="1:40" ht="15" customHeight="1" x14ac:dyDescent="0.3">
      <c r="A132" s="306" t="s">
        <v>403</v>
      </c>
      <c r="B132" s="307" t="s">
        <v>1351</v>
      </c>
      <c r="C132" s="244">
        <v>0</v>
      </c>
      <c r="D132" s="246">
        <f t="shared" si="37"/>
        <v>0</v>
      </c>
      <c r="E132" s="370">
        <v>5491</v>
      </c>
      <c r="F132" s="371"/>
      <c r="G132" s="248">
        <f t="shared" si="38"/>
        <v>0</v>
      </c>
      <c r="H132" s="309">
        <f t="shared" si="39"/>
        <v>0</v>
      </c>
      <c r="T132" s="171" t="s">
        <v>1354</v>
      </c>
      <c r="U132" s="230">
        <f t="shared" si="40"/>
        <v>0</v>
      </c>
      <c r="V132" s="297"/>
      <c r="W132" s="298"/>
      <c r="X132" s="298"/>
      <c r="Y132" s="169"/>
      <c r="AG132" s="233" t="s">
        <v>326</v>
      </c>
      <c r="AH132" s="234">
        <f>DSUM(AB8:AD110,$AD$8,$AL$57:$AN$58)</f>
        <v>0.8</v>
      </c>
      <c r="AL132" s="207" t="s">
        <v>235</v>
      </c>
      <c r="AM132" s="208" t="s">
        <v>1310</v>
      </c>
      <c r="AN132" s="208" t="s">
        <v>1311</v>
      </c>
    </row>
    <row r="133" spans="1:40" ht="15" customHeight="1" x14ac:dyDescent="0.3">
      <c r="A133" s="306" t="s">
        <v>404</v>
      </c>
      <c r="B133" s="307" t="s">
        <v>1352</v>
      </c>
      <c r="C133" s="244">
        <v>0</v>
      </c>
      <c r="D133" s="246">
        <f t="shared" si="37"/>
        <v>0</v>
      </c>
      <c r="E133" s="370">
        <v>4119</v>
      </c>
      <c r="F133" s="371"/>
      <c r="G133" s="248">
        <f t="shared" si="38"/>
        <v>0</v>
      </c>
      <c r="H133" s="309">
        <f t="shared" si="39"/>
        <v>0</v>
      </c>
      <c r="T133" s="171" t="s">
        <v>1354</v>
      </c>
      <c r="U133" s="230">
        <f t="shared" si="40"/>
        <v>0</v>
      </c>
      <c r="V133" s="297"/>
      <c r="W133" s="298"/>
      <c r="X133" s="298"/>
      <c r="Y133" s="169"/>
      <c r="AG133" s="233" t="s">
        <v>1708</v>
      </c>
      <c r="AH133" s="234">
        <f>DSUM($AB$8:$AD$110,$AD$8,$AL$60:$AN$61)</f>
        <v>0</v>
      </c>
      <c r="AL133" s="171" t="s">
        <v>1341</v>
      </c>
      <c r="AM133" s="171" t="s">
        <v>1346</v>
      </c>
      <c r="AN133" s="167" t="s">
        <v>1362</v>
      </c>
    </row>
    <row r="134" spans="1:40" ht="15" customHeight="1" x14ac:dyDescent="0.3">
      <c r="A134" s="306" t="s">
        <v>405</v>
      </c>
      <c r="B134" s="307" t="s">
        <v>1670</v>
      </c>
      <c r="C134" s="244">
        <v>0</v>
      </c>
      <c r="D134" s="246">
        <f t="shared" si="37"/>
        <v>0</v>
      </c>
      <c r="E134" s="370">
        <v>2416</v>
      </c>
      <c r="F134" s="372"/>
      <c r="G134" s="248">
        <f t="shared" si="38"/>
        <v>0</v>
      </c>
      <c r="H134" s="309">
        <f t="shared" si="39"/>
        <v>0</v>
      </c>
      <c r="T134" s="171" t="s">
        <v>1354</v>
      </c>
      <c r="U134" s="230">
        <f t="shared" si="40"/>
        <v>0</v>
      </c>
      <c r="V134" s="297"/>
      <c r="W134" s="298"/>
      <c r="X134" s="298"/>
      <c r="Y134" s="169"/>
      <c r="AG134" s="233" t="s">
        <v>1709</v>
      </c>
      <c r="AH134" s="234">
        <f>DSUM($AB$8:$AD$110,$AD$8,$AL$63:$AN$64)</f>
        <v>0</v>
      </c>
      <c r="AL134" s="171"/>
    </row>
    <row r="135" spans="1:40" ht="15" customHeight="1" x14ac:dyDescent="0.3">
      <c r="A135" s="306" t="s">
        <v>1671</v>
      </c>
      <c r="B135" s="307" t="s">
        <v>1672</v>
      </c>
      <c r="C135" s="244">
        <v>0</v>
      </c>
      <c r="D135" s="246">
        <f t="shared" si="37"/>
        <v>0</v>
      </c>
      <c r="E135" s="370">
        <v>2416</v>
      </c>
      <c r="F135" s="373"/>
      <c r="G135" s="248">
        <f t="shared" si="38"/>
        <v>0</v>
      </c>
      <c r="H135" s="309">
        <f t="shared" si="39"/>
        <v>0</v>
      </c>
      <c r="T135" s="171" t="s">
        <v>1354</v>
      </c>
      <c r="U135" s="230">
        <f t="shared" si="40"/>
        <v>0</v>
      </c>
      <c r="V135" s="321"/>
      <c r="W135" s="315"/>
      <c r="X135" s="315"/>
      <c r="Y135" s="169"/>
      <c r="AG135" s="233" t="s">
        <v>1332</v>
      </c>
      <c r="AH135" s="234">
        <f>DSUM(AB8:AD110,$AD$8,$AL$66:$AN$67)</f>
        <v>0</v>
      </c>
    </row>
    <row r="136" spans="1:40" ht="15" customHeight="1" x14ac:dyDescent="0.3">
      <c r="A136" s="306" t="s">
        <v>406</v>
      </c>
      <c r="B136" s="307" t="s">
        <v>407</v>
      </c>
      <c r="C136" s="244">
        <v>0</v>
      </c>
      <c r="D136" s="246">
        <f t="shared" si="37"/>
        <v>0</v>
      </c>
      <c r="E136" s="370">
        <v>4119</v>
      </c>
      <c r="F136" s="371"/>
      <c r="G136" s="248">
        <f t="shared" si="38"/>
        <v>0</v>
      </c>
      <c r="H136" s="309">
        <f t="shared" si="39"/>
        <v>0</v>
      </c>
      <c r="T136" s="171" t="s">
        <v>1354</v>
      </c>
      <c r="U136" s="230">
        <f t="shared" si="40"/>
        <v>0</v>
      </c>
      <c r="V136" s="321"/>
      <c r="W136" s="315"/>
      <c r="X136" s="315"/>
      <c r="Y136" s="169"/>
      <c r="AG136" s="233" t="s">
        <v>1333</v>
      </c>
      <c r="AH136" s="234">
        <f>DSUM(AB8:AD110,$AD$8,$AL$69:$AN$70)</f>
        <v>0</v>
      </c>
      <c r="AL136" s="207" t="s">
        <v>235</v>
      </c>
      <c r="AM136" s="208" t="s">
        <v>1310</v>
      </c>
      <c r="AN136" s="208" t="s">
        <v>1311</v>
      </c>
    </row>
    <row r="137" spans="1:40" ht="15" customHeight="1" x14ac:dyDescent="0.3">
      <c r="A137" s="306" t="s">
        <v>408</v>
      </c>
      <c r="B137" s="307" t="s">
        <v>409</v>
      </c>
      <c r="C137" s="244">
        <v>0</v>
      </c>
      <c r="D137" s="246">
        <f t="shared" si="37"/>
        <v>0</v>
      </c>
      <c r="E137" s="370">
        <v>2416</v>
      </c>
      <c r="F137" s="371"/>
      <c r="G137" s="248">
        <f t="shared" si="38"/>
        <v>0</v>
      </c>
      <c r="H137" s="309">
        <f t="shared" si="39"/>
        <v>0</v>
      </c>
      <c r="T137" s="171" t="s">
        <v>1354</v>
      </c>
      <c r="U137" s="230">
        <f t="shared" si="40"/>
        <v>0</v>
      </c>
      <c r="V137" s="321"/>
      <c r="W137" s="315"/>
      <c r="X137" s="315"/>
      <c r="Y137" s="169"/>
      <c r="AG137" s="233" t="s">
        <v>300</v>
      </c>
      <c r="AH137" s="234">
        <f>DSUM(AB8:AD110,$AD$8,$AL$72:$AN$73)</f>
        <v>0</v>
      </c>
      <c r="AL137" s="171" t="s">
        <v>1341</v>
      </c>
      <c r="AM137" s="171" t="s">
        <v>1637</v>
      </c>
      <c r="AN137" s="167" t="s">
        <v>1362</v>
      </c>
    </row>
    <row r="138" spans="1:40" ht="15" customHeight="1" x14ac:dyDescent="0.3">
      <c r="A138" s="306" t="s">
        <v>410</v>
      </c>
      <c r="B138" s="307" t="s">
        <v>411</v>
      </c>
      <c r="C138" s="244">
        <v>0</v>
      </c>
      <c r="D138" s="246">
        <f t="shared" si="37"/>
        <v>0</v>
      </c>
      <c r="E138" s="370">
        <v>4119</v>
      </c>
      <c r="F138" s="371"/>
      <c r="G138" s="248">
        <f t="shared" si="38"/>
        <v>0</v>
      </c>
      <c r="H138" s="309">
        <f t="shared" si="39"/>
        <v>0</v>
      </c>
      <c r="T138" s="171" t="s">
        <v>1354</v>
      </c>
      <c r="U138" s="230">
        <f t="shared" si="40"/>
        <v>0</v>
      </c>
      <c r="V138" s="321"/>
      <c r="W138" s="315"/>
      <c r="X138" s="315"/>
      <c r="Y138" s="169"/>
      <c r="AG138" s="233" t="s">
        <v>1283</v>
      </c>
      <c r="AH138" s="234">
        <f>DSUM(AB8:AD110,$AD$8,$AL$75:$AN$76)</f>
        <v>0</v>
      </c>
    </row>
    <row r="139" spans="1:40" ht="15" customHeight="1" x14ac:dyDescent="0.3">
      <c r="A139" s="306" t="s">
        <v>412</v>
      </c>
      <c r="B139" s="307" t="s">
        <v>1673</v>
      </c>
      <c r="C139" s="244">
        <v>0</v>
      </c>
      <c r="D139" s="246">
        <f t="shared" si="37"/>
        <v>0</v>
      </c>
      <c r="E139" s="370">
        <v>2416</v>
      </c>
      <c r="F139" s="371"/>
      <c r="G139" s="248">
        <f t="shared" si="38"/>
        <v>0</v>
      </c>
      <c r="H139" s="309">
        <f t="shared" si="39"/>
        <v>0</v>
      </c>
      <c r="T139" s="171" t="s">
        <v>1354</v>
      </c>
      <c r="U139" s="230">
        <f t="shared" si="40"/>
        <v>0</v>
      </c>
      <c r="V139" s="297"/>
      <c r="W139" s="298"/>
      <c r="X139" s="298"/>
      <c r="Y139" s="169"/>
      <c r="AG139" s="316" t="s">
        <v>1254</v>
      </c>
      <c r="AH139" s="317">
        <f>DSUM($AB$8:$AD$110,$AD$8,$AL$78:$AN$79)</f>
        <v>0</v>
      </c>
    </row>
    <row r="140" spans="1:40" ht="15" customHeight="1" x14ac:dyDescent="0.3">
      <c r="A140" s="306" t="s">
        <v>1674</v>
      </c>
      <c r="B140" s="307" t="s">
        <v>1675</v>
      </c>
      <c r="C140" s="244">
        <v>0</v>
      </c>
      <c r="D140" s="246">
        <f t="shared" si="37"/>
        <v>0</v>
      </c>
      <c r="E140" s="370">
        <v>2416</v>
      </c>
      <c r="F140" s="371"/>
      <c r="G140" s="248">
        <f t="shared" si="38"/>
        <v>0</v>
      </c>
      <c r="H140" s="309">
        <f t="shared" si="39"/>
        <v>0</v>
      </c>
      <c r="T140" s="171" t="s">
        <v>1354</v>
      </c>
      <c r="U140" s="230">
        <f t="shared" si="40"/>
        <v>0</v>
      </c>
      <c r="V140" s="297"/>
      <c r="W140" s="298"/>
      <c r="X140" s="298"/>
      <c r="Y140" s="169"/>
      <c r="AG140" s="258" t="s">
        <v>1718</v>
      </c>
      <c r="AH140" s="234">
        <f>DSUM($AB$8:$AD$110,$AD$8,$AL$81:$AN$82)</f>
        <v>0</v>
      </c>
      <c r="AL140" s="207" t="s">
        <v>235</v>
      </c>
      <c r="AM140" s="208" t="s">
        <v>1310</v>
      </c>
      <c r="AN140" s="208" t="s">
        <v>1311</v>
      </c>
    </row>
    <row r="141" spans="1:40" ht="15" customHeight="1" x14ac:dyDescent="0.3">
      <c r="A141" s="306" t="s">
        <v>413</v>
      </c>
      <c r="B141" s="307" t="s">
        <v>414</v>
      </c>
      <c r="C141" s="244">
        <v>0</v>
      </c>
      <c r="D141" s="246">
        <f t="shared" si="37"/>
        <v>0</v>
      </c>
      <c r="E141" s="370">
        <v>2416</v>
      </c>
      <c r="F141" s="371"/>
      <c r="G141" s="248">
        <f t="shared" si="38"/>
        <v>0</v>
      </c>
      <c r="H141" s="309">
        <f t="shared" si="39"/>
        <v>0</v>
      </c>
      <c r="T141" s="171" t="s">
        <v>1354</v>
      </c>
      <c r="U141" s="230">
        <f t="shared" si="40"/>
        <v>0</v>
      </c>
      <c r="V141" s="297"/>
      <c r="W141" s="298"/>
      <c r="X141" s="298"/>
      <c r="Y141" s="169"/>
      <c r="AL141" s="171" t="s">
        <v>1341</v>
      </c>
      <c r="AM141" s="171" t="s">
        <v>1355</v>
      </c>
      <c r="AN141" s="167" t="s">
        <v>1362</v>
      </c>
    </row>
    <row r="142" spans="1:40" ht="15" customHeight="1" x14ac:dyDescent="0.3">
      <c r="A142" s="306" t="s">
        <v>415</v>
      </c>
      <c r="B142" s="307" t="s">
        <v>416</v>
      </c>
      <c r="C142" s="244">
        <v>0</v>
      </c>
      <c r="D142" s="246">
        <f t="shared" si="37"/>
        <v>0</v>
      </c>
      <c r="E142" s="370">
        <v>2416</v>
      </c>
      <c r="F142" s="371"/>
      <c r="G142" s="248">
        <f t="shared" si="38"/>
        <v>0</v>
      </c>
      <c r="H142" s="309">
        <f t="shared" si="39"/>
        <v>0</v>
      </c>
      <c r="T142" s="171" t="s">
        <v>1354</v>
      </c>
      <c r="U142" s="230">
        <f t="shared" si="40"/>
        <v>0</v>
      </c>
      <c r="V142" s="297"/>
      <c r="W142" s="298"/>
      <c r="X142" s="298"/>
      <c r="Y142" s="169"/>
      <c r="AG142" s="233" t="s">
        <v>1334</v>
      </c>
      <c r="AH142" s="234">
        <f>DSUM(AB8:AD110,$AD$8,$AL$84:$AN$85)</f>
        <v>0</v>
      </c>
    </row>
    <row r="143" spans="1:40" ht="15" customHeight="1" x14ac:dyDescent="0.3">
      <c r="A143" s="306" t="s">
        <v>417</v>
      </c>
      <c r="B143" s="307" t="s">
        <v>418</v>
      </c>
      <c r="C143" s="244">
        <v>0</v>
      </c>
      <c r="D143" s="246">
        <f t="shared" si="37"/>
        <v>0</v>
      </c>
      <c r="E143" s="370">
        <v>2416</v>
      </c>
      <c r="F143" s="371"/>
      <c r="G143" s="248">
        <f t="shared" si="38"/>
        <v>0</v>
      </c>
      <c r="H143" s="309">
        <f t="shared" si="39"/>
        <v>0</v>
      </c>
      <c r="T143" s="171" t="s">
        <v>1354</v>
      </c>
      <c r="U143" s="230">
        <f t="shared" si="40"/>
        <v>0</v>
      </c>
      <c r="V143" s="297"/>
      <c r="W143" s="298"/>
      <c r="X143" s="298"/>
      <c r="Y143" s="169"/>
      <c r="AG143" s="233" t="s">
        <v>1335</v>
      </c>
      <c r="AH143" s="234">
        <f>DSUM(AB8:AD110,$AD$8,$AL$87:$AN$88)</f>
        <v>0</v>
      </c>
      <c r="AL143" s="207" t="s">
        <v>235</v>
      </c>
      <c r="AM143" s="208" t="s">
        <v>1310</v>
      </c>
      <c r="AN143" s="208" t="s">
        <v>1311</v>
      </c>
    </row>
    <row r="144" spans="1:40" ht="15" customHeight="1" x14ac:dyDescent="0.3">
      <c r="A144" s="306" t="s">
        <v>419</v>
      </c>
      <c r="B144" s="307" t="s">
        <v>420</v>
      </c>
      <c r="C144" s="244">
        <v>0</v>
      </c>
      <c r="D144" s="246">
        <f t="shared" si="37"/>
        <v>0</v>
      </c>
      <c r="E144" s="370">
        <v>2416</v>
      </c>
      <c r="F144" s="371"/>
      <c r="G144" s="248">
        <f t="shared" si="38"/>
        <v>0</v>
      </c>
      <c r="H144" s="309">
        <f t="shared" si="39"/>
        <v>0</v>
      </c>
      <c r="T144" s="171" t="s">
        <v>1354</v>
      </c>
      <c r="U144" s="230">
        <f t="shared" si="40"/>
        <v>0</v>
      </c>
      <c r="V144" s="297"/>
      <c r="W144" s="298"/>
      <c r="X144" s="298"/>
      <c r="Y144" s="169"/>
      <c r="AG144" s="233" t="s">
        <v>337</v>
      </c>
      <c r="AH144" s="234">
        <f>DSUM(AB8:AD110,$AD$8,$AL$90:$AN$91)</f>
        <v>0</v>
      </c>
      <c r="AL144" s="171" t="s">
        <v>1341</v>
      </c>
      <c r="AM144" s="171" t="s">
        <v>356</v>
      </c>
      <c r="AN144" s="167" t="s">
        <v>1362</v>
      </c>
    </row>
    <row r="145" spans="1:40" ht="15" customHeight="1" x14ac:dyDescent="0.3">
      <c r="A145" s="306" t="s">
        <v>421</v>
      </c>
      <c r="B145" s="307" t="s">
        <v>422</v>
      </c>
      <c r="C145" s="244">
        <v>0</v>
      </c>
      <c r="D145" s="246">
        <f t="shared" si="37"/>
        <v>0</v>
      </c>
      <c r="E145" s="370">
        <v>1919</v>
      </c>
      <c r="F145" s="371"/>
      <c r="G145" s="248">
        <f t="shared" si="38"/>
        <v>0</v>
      </c>
      <c r="H145" s="309">
        <f t="shared" si="39"/>
        <v>0</v>
      </c>
      <c r="T145" s="171" t="s">
        <v>1354</v>
      </c>
      <c r="U145" s="230">
        <f t="shared" si="40"/>
        <v>0</v>
      </c>
      <c r="V145" s="297"/>
      <c r="W145" s="298"/>
      <c r="X145" s="298"/>
      <c r="Y145" s="169"/>
      <c r="AG145" s="233" t="s">
        <v>338</v>
      </c>
      <c r="AH145" s="234">
        <f>DSUM(AB8:AD110,$AD$8,$AL$93:$AN$94)</f>
        <v>0</v>
      </c>
    </row>
    <row r="146" spans="1:40" ht="15" customHeight="1" x14ac:dyDescent="0.3">
      <c r="A146" s="306" t="s">
        <v>423</v>
      </c>
      <c r="B146" s="307" t="s">
        <v>424</v>
      </c>
      <c r="C146" s="244">
        <v>0</v>
      </c>
      <c r="D146" s="246">
        <f t="shared" si="37"/>
        <v>0</v>
      </c>
      <c r="E146" s="370">
        <v>2416</v>
      </c>
      <c r="F146" s="371"/>
      <c r="G146" s="248">
        <f t="shared" si="38"/>
        <v>0</v>
      </c>
      <c r="H146" s="309">
        <f t="shared" si="39"/>
        <v>0</v>
      </c>
      <c r="T146" s="171" t="s">
        <v>1354</v>
      </c>
      <c r="U146" s="230">
        <f t="shared" si="40"/>
        <v>0</v>
      </c>
      <c r="V146" s="297"/>
      <c r="W146" s="298"/>
      <c r="X146" s="298"/>
      <c r="Y146" s="169"/>
      <c r="AG146" s="233" t="s">
        <v>1297</v>
      </c>
      <c r="AH146" s="234">
        <f>DSUM(AB8:AD110,$AD$8,$AL$96:$AN$97)</f>
        <v>0</v>
      </c>
      <c r="AL146" s="167" t="s">
        <v>235</v>
      </c>
      <c r="AM146" s="171" t="s">
        <v>1310</v>
      </c>
      <c r="AN146" s="167" t="s">
        <v>1311</v>
      </c>
    </row>
    <row r="147" spans="1:40" ht="15" customHeight="1" x14ac:dyDescent="0.3">
      <c r="A147" s="306" t="s">
        <v>425</v>
      </c>
      <c r="B147" s="307" t="s">
        <v>1676</v>
      </c>
      <c r="C147" s="244">
        <v>0</v>
      </c>
      <c r="D147" s="246">
        <f t="shared" si="37"/>
        <v>0</v>
      </c>
      <c r="E147" s="370">
        <v>2416</v>
      </c>
      <c r="F147" s="371"/>
      <c r="G147" s="248">
        <f t="shared" si="38"/>
        <v>0</v>
      </c>
      <c r="H147" s="309">
        <f t="shared" si="39"/>
        <v>0</v>
      </c>
      <c r="T147" s="171" t="s">
        <v>1354</v>
      </c>
      <c r="U147" s="230">
        <f t="shared" si="40"/>
        <v>0</v>
      </c>
      <c r="V147" s="297"/>
      <c r="W147" s="298"/>
      <c r="X147" s="298"/>
      <c r="Y147" s="169"/>
      <c r="AG147" s="233" t="s">
        <v>1337</v>
      </c>
      <c r="AH147" s="234">
        <f>DSUM(AB8:AD110,$AD$8,$AL$99:$AN$100)</f>
        <v>0</v>
      </c>
      <c r="AL147" s="167" t="s">
        <v>1341</v>
      </c>
      <c r="AM147" s="171" t="s">
        <v>1356</v>
      </c>
      <c r="AN147" s="167" t="s">
        <v>1362</v>
      </c>
    </row>
    <row r="148" spans="1:40" ht="15" customHeight="1" x14ac:dyDescent="0.3">
      <c r="A148" s="306" t="s">
        <v>1677</v>
      </c>
      <c r="B148" s="307" t="s">
        <v>1678</v>
      </c>
      <c r="C148" s="244">
        <v>0</v>
      </c>
      <c r="D148" s="246">
        <f t="shared" si="37"/>
        <v>0</v>
      </c>
      <c r="E148" s="370">
        <v>2416</v>
      </c>
      <c r="F148" s="371"/>
      <c r="G148" s="248">
        <f t="shared" si="38"/>
        <v>0</v>
      </c>
      <c r="H148" s="309">
        <f t="shared" si="39"/>
        <v>0</v>
      </c>
      <c r="T148" s="171" t="s">
        <v>1354</v>
      </c>
      <c r="U148" s="230">
        <f t="shared" si="40"/>
        <v>0</v>
      </c>
      <c r="V148" s="297"/>
      <c r="W148" s="298"/>
      <c r="X148" s="298"/>
      <c r="Y148" s="169"/>
      <c r="AG148" s="258" t="s">
        <v>1314</v>
      </c>
      <c r="AH148" s="234">
        <f>DSUM(AB8:AD110,$AD$8,$AL$102:$AN$103)</f>
        <v>0</v>
      </c>
    </row>
    <row r="149" spans="1:40" ht="15" customHeight="1" x14ac:dyDescent="0.3">
      <c r="A149" s="306" t="s">
        <v>426</v>
      </c>
      <c r="B149" s="307" t="s">
        <v>1711</v>
      </c>
      <c r="C149" s="244">
        <v>0</v>
      </c>
      <c r="D149" s="246">
        <f t="shared" si="37"/>
        <v>0</v>
      </c>
      <c r="E149" s="370">
        <v>2416</v>
      </c>
      <c r="F149" s="371"/>
      <c r="G149" s="248">
        <f t="shared" si="38"/>
        <v>0</v>
      </c>
      <c r="H149" s="309">
        <f t="shared" si="39"/>
        <v>0</v>
      </c>
      <c r="T149" s="171" t="s">
        <v>1354</v>
      </c>
      <c r="U149" s="230">
        <f t="shared" si="40"/>
        <v>0</v>
      </c>
      <c r="V149" s="297"/>
      <c r="W149" s="298"/>
      <c r="X149" s="298"/>
      <c r="Y149" s="169"/>
    </row>
    <row r="150" spans="1:40" ht="15" customHeight="1" x14ac:dyDescent="0.3">
      <c r="A150" s="306" t="s">
        <v>1679</v>
      </c>
      <c r="B150" s="307" t="s">
        <v>1680</v>
      </c>
      <c r="C150" s="244">
        <v>0</v>
      </c>
      <c r="D150" s="246">
        <f t="shared" si="37"/>
        <v>0</v>
      </c>
      <c r="E150" s="370">
        <v>2416</v>
      </c>
      <c r="F150" s="371"/>
      <c r="G150" s="248">
        <f t="shared" si="38"/>
        <v>0</v>
      </c>
      <c r="H150" s="309">
        <f t="shared" si="39"/>
        <v>0</v>
      </c>
      <c r="T150" s="171" t="s">
        <v>1354</v>
      </c>
      <c r="U150" s="230">
        <f t="shared" si="40"/>
        <v>0</v>
      </c>
      <c r="V150" s="297"/>
      <c r="W150" s="298"/>
      <c r="X150" s="298"/>
      <c r="Y150" s="169"/>
      <c r="AG150" s="233" t="s">
        <v>1625</v>
      </c>
      <c r="AH150" s="234">
        <f>DSUM(AB8:AD110,$AD$8,$AL$105:$AN$106)</f>
        <v>0</v>
      </c>
    </row>
    <row r="151" spans="1:40" ht="15" customHeight="1" x14ac:dyDescent="0.3">
      <c r="A151" s="306" t="s">
        <v>427</v>
      </c>
      <c r="B151" s="307" t="s">
        <v>428</v>
      </c>
      <c r="C151" s="244">
        <v>0</v>
      </c>
      <c r="D151" s="246">
        <f t="shared" si="37"/>
        <v>0</v>
      </c>
      <c r="E151" s="370">
        <v>4119</v>
      </c>
      <c r="F151" s="371"/>
      <c r="G151" s="248">
        <f t="shared" si="38"/>
        <v>0</v>
      </c>
      <c r="H151" s="309">
        <f t="shared" si="39"/>
        <v>0</v>
      </c>
      <c r="T151" s="171" t="s">
        <v>1354</v>
      </c>
      <c r="U151" s="230">
        <f t="shared" si="40"/>
        <v>0</v>
      </c>
      <c r="V151" s="297"/>
      <c r="W151" s="298"/>
      <c r="X151" s="298"/>
      <c r="Y151" s="169"/>
      <c r="AG151" s="233" t="s">
        <v>345</v>
      </c>
      <c r="AH151" s="234">
        <f>DSUM(AB8:AD110,$AD$8,$AL$108:$AN$109)</f>
        <v>0</v>
      </c>
      <c r="AL151" s="207" t="s">
        <v>235</v>
      </c>
      <c r="AM151" s="208" t="s">
        <v>1310</v>
      </c>
      <c r="AN151" s="208" t="s">
        <v>1311</v>
      </c>
    </row>
    <row r="152" spans="1:40" ht="15" customHeight="1" x14ac:dyDescent="0.3">
      <c r="A152" s="306" t="s">
        <v>429</v>
      </c>
      <c r="B152" s="307" t="s">
        <v>430</v>
      </c>
      <c r="C152" s="244">
        <v>0</v>
      </c>
      <c r="D152" s="246">
        <f t="shared" si="37"/>
        <v>0</v>
      </c>
      <c r="E152" s="370">
        <v>1681</v>
      </c>
      <c r="F152" s="371"/>
      <c r="G152" s="248">
        <f t="shared" si="38"/>
        <v>0</v>
      </c>
      <c r="H152" s="309">
        <f t="shared" si="39"/>
        <v>0</v>
      </c>
      <c r="T152" s="171" t="s">
        <v>1354</v>
      </c>
      <c r="U152" s="230">
        <f t="shared" si="40"/>
        <v>0</v>
      </c>
      <c r="V152" s="297"/>
      <c r="W152" s="298"/>
      <c r="X152" s="298"/>
      <c r="Y152" s="169"/>
      <c r="AG152" s="233" t="s">
        <v>1316</v>
      </c>
      <c r="AH152" s="234">
        <f>DSUM(AB8:AD110,$AD$8,$AL$114:$AN$115)</f>
        <v>0</v>
      </c>
      <c r="AL152" s="171" t="s">
        <v>1341</v>
      </c>
      <c r="AM152" s="171" t="s">
        <v>1357</v>
      </c>
      <c r="AN152" s="167" t="s">
        <v>1362</v>
      </c>
    </row>
    <row r="153" spans="1:40" ht="15" customHeight="1" x14ac:dyDescent="0.3">
      <c r="A153" s="306" t="s">
        <v>431</v>
      </c>
      <c r="B153" s="307" t="s">
        <v>432</v>
      </c>
      <c r="C153" s="244">
        <v>0</v>
      </c>
      <c r="D153" s="246">
        <f t="shared" si="37"/>
        <v>0</v>
      </c>
      <c r="E153" s="370">
        <v>2416</v>
      </c>
      <c r="F153" s="371"/>
      <c r="G153" s="248">
        <f t="shared" si="38"/>
        <v>0</v>
      </c>
      <c r="H153" s="309">
        <f t="shared" si="39"/>
        <v>0</v>
      </c>
      <c r="T153" s="171" t="s">
        <v>1354</v>
      </c>
      <c r="U153" s="230">
        <f t="shared" si="40"/>
        <v>0</v>
      </c>
      <c r="V153" s="297"/>
      <c r="W153" s="298"/>
      <c r="X153" s="298"/>
      <c r="Y153" s="169"/>
      <c r="AG153" s="233" t="s">
        <v>1374</v>
      </c>
      <c r="AH153" s="234">
        <f>DSUM(AB8:AD110,$AD$8,$AL$117:$AN$118)</f>
        <v>0</v>
      </c>
    </row>
    <row r="154" spans="1:40" ht="15" customHeight="1" x14ac:dyDescent="0.3">
      <c r="A154" s="306" t="s">
        <v>433</v>
      </c>
      <c r="B154" s="307" t="s">
        <v>434</v>
      </c>
      <c r="C154" s="244">
        <v>0</v>
      </c>
      <c r="D154" s="246">
        <f t="shared" si="37"/>
        <v>0</v>
      </c>
      <c r="E154" s="370">
        <v>2416</v>
      </c>
      <c r="F154" s="371"/>
      <c r="G154" s="248">
        <f t="shared" si="38"/>
        <v>0</v>
      </c>
      <c r="H154" s="309">
        <f t="shared" si="39"/>
        <v>0</v>
      </c>
      <c r="T154" s="171" t="s">
        <v>1354</v>
      </c>
      <c r="U154" s="230">
        <f t="shared" si="40"/>
        <v>0</v>
      </c>
      <c r="V154" s="297"/>
      <c r="W154" s="298"/>
      <c r="X154" s="298"/>
      <c r="Y154" s="169"/>
      <c r="AG154" s="233" t="s">
        <v>1342</v>
      </c>
      <c r="AH154" s="234">
        <f>DSUM(AB8:AD110,$AD$8,$AL$120:$AN$121)</f>
        <v>0</v>
      </c>
      <c r="AL154" s="207" t="s">
        <v>235</v>
      </c>
      <c r="AM154" s="208" t="s">
        <v>1310</v>
      </c>
      <c r="AN154" s="208" t="s">
        <v>1311</v>
      </c>
    </row>
    <row r="155" spans="1:40" ht="15" customHeight="1" x14ac:dyDescent="0.3">
      <c r="A155" s="306" t="s">
        <v>435</v>
      </c>
      <c r="B155" s="307" t="s">
        <v>436</v>
      </c>
      <c r="C155" s="244">
        <v>0</v>
      </c>
      <c r="D155" s="246">
        <f t="shared" si="37"/>
        <v>0</v>
      </c>
      <c r="E155" s="370">
        <v>2416</v>
      </c>
      <c r="F155" s="371"/>
      <c r="G155" s="248">
        <f t="shared" si="38"/>
        <v>0</v>
      </c>
      <c r="H155" s="309">
        <f t="shared" si="39"/>
        <v>0</v>
      </c>
      <c r="T155" s="171" t="s">
        <v>1354</v>
      </c>
      <c r="U155" s="230">
        <f t="shared" si="40"/>
        <v>0</v>
      </c>
      <c r="V155" s="297"/>
      <c r="W155" s="298"/>
      <c r="X155" s="298"/>
      <c r="Y155" s="169"/>
      <c r="AG155" s="233" t="s">
        <v>1317</v>
      </c>
      <c r="AH155" s="234">
        <f>DSUM(AB8:AD110,$AD$8,$AL$123:$AN$124)</f>
        <v>0</v>
      </c>
      <c r="AL155" s="171" t="s">
        <v>1341</v>
      </c>
      <c r="AM155" s="171" t="s">
        <v>362</v>
      </c>
      <c r="AN155" s="167" t="s">
        <v>1362</v>
      </c>
    </row>
    <row r="156" spans="1:40" ht="15" customHeight="1" x14ac:dyDescent="0.3">
      <c r="A156" s="306" t="s">
        <v>437</v>
      </c>
      <c r="B156" s="307" t="s">
        <v>438</v>
      </c>
      <c r="C156" s="244">
        <v>0</v>
      </c>
      <c r="D156" s="246">
        <f t="shared" si="37"/>
        <v>0</v>
      </c>
      <c r="E156" s="370">
        <v>2416</v>
      </c>
      <c r="F156" s="371"/>
      <c r="G156" s="248">
        <f t="shared" si="38"/>
        <v>0</v>
      </c>
      <c r="H156" s="309">
        <f t="shared" si="39"/>
        <v>0</v>
      </c>
      <c r="T156" s="171" t="s">
        <v>1354</v>
      </c>
      <c r="U156" s="230">
        <f t="shared" si="40"/>
        <v>0</v>
      </c>
      <c r="V156" s="321"/>
      <c r="W156" s="315"/>
      <c r="X156" s="315"/>
      <c r="Y156" s="169"/>
      <c r="AG156" s="233" t="s">
        <v>1344</v>
      </c>
      <c r="AH156" s="234">
        <f>DSUM(AB8:AD110,$AD$8,$AL$126:$AN$127)</f>
        <v>0</v>
      </c>
    </row>
    <row r="157" spans="1:40" ht="15" customHeight="1" x14ac:dyDescent="0.3">
      <c r="A157" s="306" t="s">
        <v>439</v>
      </c>
      <c r="B157" s="307" t="s">
        <v>440</v>
      </c>
      <c r="C157" s="244">
        <v>0</v>
      </c>
      <c r="D157" s="246">
        <f t="shared" si="37"/>
        <v>0</v>
      </c>
      <c r="E157" s="370">
        <v>5762</v>
      </c>
      <c r="F157" s="371"/>
      <c r="G157" s="248">
        <f t="shared" si="38"/>
        <v>0</v>
      </c>
      <c r="H157" s="309">
        <f t="shared" si="39"/>
        <v>0</v>
      </c>
      <c r="T157" s="171" t="s">
        <v>1354</v>
      </c>
      <c r="U157" s="230">
        <f t="shared" si="40"/>
        <v>0</v>
      </c>
      <c r="V157" s="321"/>
      <c r="W157" s="315"/>
      <c r="X157" s="315"/>
      <c r="Y157" s="169"/>
      <c r="AG157" s="233" t="s">
        <v>1345</v>
      </c>
      <c r="AH157" s="234">
        <f>DSUM(AB8:AD110,$AD$8,$AL$129:$AN$130)</f>
        <v>0</v>
      </c>
      <c r="AL157" s="207" t="s">
        <v>235</v>
      </c>
      <c r="AM157" s="208" t="s">
        <v>1310</v>
      </c>
      <c r="AN157" s="208" t="s">
        <v>1311</v>
      </c>
    </row>
    <row r="158" spans="1:40" ht="15" customHeight="1" x14ac:dyDescent="0.3">
      <c r="A158" s="306" t="s">
        <v>441</v>
      </c>
      <c r="B158" s="307" t="s">
        <v>442</v>
      </c>
      <c r="C158" s="244">
        <v>0</v>
      </c>
      <c r="D158" s="246">
        <f t="shared" si="37"/>
        <v>0</v>
      </c>
      <c r="E158" s="370">
        <v>5491</v>
      </c>
      <c r="F158" s="371"/>
      <c r="G158" s="248">
        <f t="shared" si="38"/>
        <v>0</v>
      </c>
      <c r="H158" s="309">
        <f t="shared" si="39"/>
        <v>0</v>
      </c>
      <c r="T158" s="171" t="s">
        <v>1354</v>
      </c>
      <c r="U158" s="230">
        <f t="shared" si="40"/>
        <v>0</v>
      </c>
      <c r="V158" s="321"/>
      <c r="W158" s="315"/>
      <c r="X158" s="315"/>
      <c r="Y158" s="169"/>
      <c r="AG158" s="233" t="s">
        <v>1346</v>
      </c>
      <c r="AH158" s="234">
        <f>DSUM(AB8:AD110,$AD$8,$AL$132:$AN$133)</f>
        <v>0</v>
      </c>
      <c r="AL158" s="171" t="s">
        <v>1341</v>
      </c>
      <c r="AM158" s="171" t="s">
        <v>364</v>
      </c>
      <c r="AN158" s="167" t="s">
        <v>1362</v>
      </c>
    </row>
    <row r="159" spans="1:40" ht="15" customHeight="1" x14ac:dyDescent="0.3">
      <c r="A159" s="306" t="s">
        <v>443</v>
      </c>
      <c r="B159" s="307" t="s">
        <v>1948</v>
      </c>
      <c r="C159" s="244">
        <v>0</v>
      </c>
      <c r="D159" s="246">
        <f t="shared" si="37"/>
        <v>0</v>
      </c>
      <c r="E159" s="370">
        <v>2416</v>
      </c>
      <c r="F159" s="371"/>
      <c r="G159" s="248">
        <f t="shared" si="38"/>
        <v>0</v>
      </c>
      <c r="H159" s="309">
        <f t="shared" si="39"/>
        <v>0</v>
      </c>
      <c r="T159" s="171" t="s">
        <v>1354</v>
      </c>
      <c r="U159" s="230">
        <f t="shared" si="40"/>
        <v>0</v>
      </c>
      <c r="V159" s="321"/>
      <c r="W159" s="315"/>
      <c r="X159" s="315"/>
      <c r="Y159" s="169"/>
      <c r="AG159" s="233" t="s">
        <v>1347</v>
      </c>
      <c r="AH159" s="234">
        <f>DSUM(AB8:AD110,$AD$8,$AL$136:$AN$137)</f>
        <v>0</v>
      </c>
    </row>
    <row r="160" spans="1:40" ht="15" customHeight="1" x14ac:dyDescent="0.3">
      <c r="A160" s="306" t="s">
        <v>1949</v>
      </c>
      <c r="B160" s="307" t="s">
        <v>1950</v>
      </c>
      <c r="C160" s="244">
        <v>0</v>
      </c>
      <c r="D160" s="246">
        <f t="shared" si="37"/>
        <v>0</v>
      </c>
      <c r="E160" s="370">
        <v>2416</v>
      </c>
      <c r="F160" s="371"/>
      <c r="G160" s="248">
        <f t="shared" si="38"/>
        <v>0</v>
      </c>
      <c r="H160" s="309">
        <f t="shared" si="39"/>
        <v>0</v>
      </c>
      <c r="T160" s="171" t="s">
        <v>1354</v>
      </c>
      <c r="U160" s="230">
        <f t="shared" si="40"/>
        <v>0</v>
      </c>
      <c r="V160" s="321"/>
      <c r="W160" s="315"/>
      <c r="X160" s="315"/>
      <c r="Y160" s="169"/>
      <c r="AG160" s="233" t="s">
        <v>1355</v>
      </c>
      <c r="AH160" s="234">
        <f>DSUM(AB8:AD110,$AD$8,$AL$140:$AN$141)</f>
        <v>0</v>
      </c>
      <c r="AL160" s="207" t="s">
        <v>235</v>
      </c>
      <c r="AM160" s="208" t="s">
        <v>1310</v>
      </c>
      <c r="AN160" s="208" t="s">
        <v>1311</v>
      </c>
    </row>
    <row r="161" spans="1:40" ht="15" customHeight="1" x14ac:dyDescent="0.3">
      <c r="A161" s="306" t="s">
        <v>444</v>
      </c>
      <c r="B161" s="307" t="s">
        <v>445</v>
      </c>
      <c r="C161" s="244">
        <v>0</v>
      </c>
      <c r="D161" s="246">
        <f t="shared" si="37"/>
        <v>0</v>
      </c>
      <c r="E161" s="370">
        <v>6176</v>
      </c>
      <c r="F161" s="371"/>
      <c r="G161" s="248">
        <f t="shared" si="38"/>
        <v>0</v>
      </c>
      <c r="H161" s="309">
        <f t="shared" si="39"/>
        <v>0</v>
      </c>
      <c r="T161" s="171" t="s">
        <v>1354</v>
      </c>
      <c r="U161" s="230">
        <f t="shared" si="40"/>
        <v>0</v>
      </c>
      <c r="V161" s="297"/>
      <c r="W161" s="298"/>
      <c r="X161" s="298"/>
      <c r="Y161" s="169"/>
      <c r="AG161" s="233" t="s">
        <v>356</v>
      </c>
      <c r="AH161" s="234">
        <f>DSUM(AB8:AD110,$AD$8,$AL$143:$AN$144)</f>
        <v>0</v>
      </c>
      <c r="AL161" s="171" t="s">
        <v>1341</v>
      </c>
      <c r="AM161" s="171" t="s">
        <v>366</v>
      </c>
      <c r="AN161" s="167" t="s">
        <v>1362</v>
      </c>
    </row>
    <row r="162" spans="1:40" ht="15" customHeight="1" x14ac:dyDescent="0.3">
      <c r="A162" s="306" t="s">
        <v>446</v>
      </c>
      <c r="B162" s="307" t="s">
        <v>447</v>
      </c>
      <c r="C162" s="244">
        <v>0</v>
      </c>
      <c r="D162" s="246">
        <f t="shared" si="37"/>
        <v>0</v>
      </c>
      <c r="E162" s="370">
        <v>2416</v>
      </c>
      <c r="F162" s="371"/>
      <c r="G162" s="248">
        <f t="shared" si="38"/>
        <v>0</v>
      </c>
      <c r="H162" s="309">
        <f t="shared" si="39"/>
        <v>0</v>
      </c>
      <c r="T162" s="171" t="s">
        <v>1354</v>
      </c>
      <c r="U162" s="230">
        <f t="shared" si="40"/>
        <v>0</v>
      </c>
      <c r="V162" s="297"/>
      <c r="W162" s="298"/>
      <c r="X162" s="298"/>
      <c r="Y162" s="169"/>
      <c r="AG162" s="233" t="s">
        <v>1356</v>
      </c>
      <c r="AH162" s="234">
        <f>DSUM(AB8:AD110,$AD$8,$AL$146:$AN$147)</f>
        <v>0</v>
      </c>
    </row>
    <row r="163" spans="1:40" ht="15" customHeight="1" x14ac:dyDescent="0.3">
      <c r="A163" s="306" t="s">
        <v>448</v>
      </c>
      <c r="B163" s="307" t="s">
        <v>449</v>
      </c>
      <c r="C163" s="244">
        <v>0</v>
      </c>
      <c r="D163" s="246">
        <f t="shared" si="37"/>
        <v>0</v>
      </c>
      <c r="E163" s="370">
        <v>6176</v>
      </c>
      <c r="F163" s="371"/>
      <c r="G163" s="248">
        <f t="shared" si="38"/>
        <v>0</v>
      </c>
      <c r="H163" s="309">
        <f t="shared" si="39"/>
        <v>0</v>
      </c>
      <c r="T163" s="171" t="s">
        <v>1354</v>
      </c>
      <c r="U163" s="230">
        <f t="shared" si="40"/>
        <v>0</v>
      </c>
      <c r="V163" s="297"/>
      <c r="W163" s="298"/>
      <c r="X163" s="298"/>
      <c r="Y163" s="169"/>
      <c r="AG163" s="233" t="s">
        <v>1357</v>
      </c>
      <c r="AH163" s="234">
        <f>DSUM(AB8:AD110,$AD$8,$AL$151:$AN$152)</f>
        <v>0</v>
      </c>
      <c r="AL163" s="207" t="s">
        <v>235</v>
      </c>
      <c r="AM163" s="208" t="s">
        <v>1310</v>
      </c>
      <c r="AN163" s="208" t="s">
        <v>1311</v>
      </c>
    </row>
    <row r="164" spans="1:40" ht="15" customHeight="1" x14ac:dyDescent="0.3">
      <c r="A164" s="306" t="s">
        <v>450</v>
      </c>
      <c r="B164" s="307" t="s">
        <v>451</v>
      </c>
      <c r="C164" s="244">
        <v>0</v>
      </c>
      <c r="D164" s="246">
        <f t="shared" si="37"/>
        <v>0</v>
      </c>
      <c r="E164" s="370">
        <v>4218</v>
      </c>
      <c r="F164" s="371"/>
      <c r="G164" s="248">
        <f t="shared" si="38"/>
        <v>0</v>
      </c>
      <c r="H164" s="309">
        <f t="shared" si="39"/>
        <v>0</v>
      </c>
      <c r="T164" s="171" t="s">
        <v>1354</v>
      </c>
      <c r="U164" s="230">
        <f t="shared" si="40"/>
        <v>0</v>
      </c>
      <c r="V164" s="297"/>
      <c r="W164" s="298"/>
      <c r="X164" s="298"/>
      <c r="Y164" s="169"/>
      <c r="AG164" s="233" t="s">
        <v>362</v>
      </c>
      <c r="AH164" s="234">
        <f>DSUM(AB8:AD110,$AD$8,$AL$154:$AN$155)</f>
        <v>0</v>
      </c>
      <c r="AL164" s="171" t="s">
        <v>1341</v>
      </c>
      <c r="AM164" s="171" t="s">
        <v>1318</v>
      </c>
      <c r="AN164" s="167" t="s">
        <v>1362</v>
      </c>
    </row>
    <row r="165" spans="1:40" ht="15" customHeight="1" x14ac:dyDescent="0.3">
      <c r="A165" s="306" t="s">
        <v>452</v>
      </c>
      <c r="B165" s="307" t="s">
        <v>453</v>
      </c>
      <c r="C165" s="244">
        <v>0</v>
      </c>
      <c r="D165" s="246">
        <f t="shared" si="37"/>
        <v>0</v>
      </c>
      <c r="E165" s="370">
        <v>2416</v>
      </c>
      <c r="F165" s="371"/>
      <c r="G165" s="248">
        <f t="shared" si="38"/>
        <v>0</v>
      </c>
      <c r="H165" s="309">
        <f t="shared" si="39"/>
        <v>0</v>
      </c>
      <c r="T165" s="171" t="s">
        <v>1354</v>
      </c>
      <c r="U165" s="230">
        <f t="shared" si="40"/>
        <v>0</v>
      </c>
      <c r="V165" s="297"/>
      <c r="W165" s="298"/>
      <c r="X165" s="298"/>
      <c r="Y165" s="169"/>
      <c r="AG165" s="233" t="s">
        <v>364</v>
      </c>
      <c r="AH165" s="234">
        <f>DSUM(AB8:AD110,$AD$8,$AL$157:$AN$158)</f>
        <v>0</v>
      </c>
    </row>
    <row r="166" spans="1:40" ht="15" customHeight="1" x14ac:dyDescent="0.3">
      <c r="A166" s="306" t="s">
        <v>454</v>
      </c>
      <c r="B166" s="307" t="s">
        <v>455</v>
      </c>
      <c r="C166" s="244">
        <v>0</v>
      </c>
      <c r="D166" s="246">
        <f t="shared" si="37"/>
        <v>0</v>
      </c>
      <c r="E166" s="370">
        <v>4218</v>
      </c>
      <c r="F166" s="371"/>
      <c r="G166" s="248">
        <f t="shared" si="38"/>
        <v>0</v>
      </c>
      <c r="H166" s="309">
        <f t="shared" si="39"/>
        <v>0</v>
      </c>
      <c r="T166" s="171" t="s">
        <v>1354</v>
      </c>
      <c r="U166" s="230">
        <f t="shared" si="40"/>
        <v>0</v>
      </c>
      <c r="V166" s="321"/>
      <c r="W166" s="315"/>
      <c r="X166" s="315"/>
      <c r="Y166" s="169"/>
      <c r="AG166" s="233" t="s">
        <v>366</v>
      </c>
      <c r="AH166" s="234">
        <f>DSUM(AB8:AD110,$AD$8,$AL$160:$AN$161)</f>
        <v>0</v>
      </c>
      <c r="AL166" s="207" t="s">
        <v>235</v>
      </c>
      <c r="AM166" s="208" t="s">
        <v>1310</v>
      </c>
      <c r="AN166" s="208" t="s">
        <v>1311</v>
      </c>
    </row>
    <row r="167" spans="1:40" ht="15" customHeight="1" x14ac:dyDescent="0.3">
      <c r="A167" s="306" t="s">
        <v>456</v>
      </c>
      <c r="B167" s="307" t="s">
        <v>457</v>
      </c>
      <c r="C167" s="244">
        <v>0</v>
      </c>
      <c r="D167" s="246">
        <f t="shared" si="37"/>
        <v>0</v>
      </c>
      <c r="E167" s="370">
        <v>2416</v>
      </c>
      <c r="F167" s="371"/>
      <c r="G167" s="248">
        <f t="shared" si="38"/>
        <v>0</v>
      </c>
      <c r="H167" s="309">
        <f t="shared" si="39"/>
        <v>0</v>
      </c>
      <c r="T167" s="171" t="s">
        <v>1354</v>
      </c>
      <c r="U167" s="230">
        <f t="shared" si="40"/>
        <v>0</v>
      </c>
      <c r="V167" s="321"/>
      <c r="W167" s="315"/>
      <c r="X167" s="315"/>
      <c r="Y167" s="169"/>
      <c r="AG167" s="233"/>
      <c r="AH167" s="234"/>
      <c r="AL167" s="171" t="s">
        <v>1341</v>
      </c>
      <c r="AM167" s="171" t="s">
        <v>1813</v>
      </c>
      <c r="AN167" s="167" t="s">
        <v>1362</v>
      </c>
    </row>
    <row r="168" spans="1:40" ht="15" customHeight="1" x14ac:dyDescent="0.3">
      <c r="A168" s="306" t="s">
        <v>458</v>
      </c>
      <c r="B168" s="307" t="s">
        <v>459</v>
      </c>
      <c r="C168" s="244">
        <v>0</v>
      </c>
      <c r="D168" s="246">
        <f t="shared" si="37"/>
        <v>0</v>
      </c>
      <c r="E168" s="370">
        <v>2416</v>
      </c>
      <c r="F168" s="371"/>
      <c r="G168" s="248">
        <f t="shared" si="38"/>
        <v>0</v>
      </c>
      <c r="H168" s="309">
        <f t="shared" si="39"/>
        <v>0</v>
      </c>
      <c r="T168" s="171" t="s">
        <v>1354</v>
      </c>
      <c r="U168" s="230">
        <f t="shared" si="40"/>
        <v>0</v>
      </c>
      <c r="V168" s="297"/>
      <c r="W168" s="298"/>
      <c r="X168" s="298"/>
      <c r="Y168" s="169"/>
      <c r="AG168" s="258" t="s">
        <v>1318</v>
      </c>
      <c r="AH168" s="234">
        <f>DSUM(AB8:AD110,$AD$8,$AL$163:$AN$164)</f>
        <v>0</v>
      </c>
    </row>
    <row r="169" spans="1:40" ht="15" customHeight="1" thickBot="1" x14ac:dyDescent="0.35">
      <c r="A169" s="306" t="s">
        <v>460</v>
      </c>
      <c r="B169" s="307" t="s">
        <v>1681</v>
      </c>
      <c r="C169" s="244">
        <v>0</v>
      </c>
      <c r="D169" s="246">
        <f t="shared" si="37"/>
        <v>0</v>
      </c>
      <c r="E169" s="370">
        <v>2416</v>
      </c>
      <c r="F169" s="371"/>
      <c r="G169" s="248">
        <f t="shared" si="38"/>
        <v>0</v>
      </c>
      <c r="H169" s="309">
        <f t="shared" si="39"/>
        <v>0</v>
      </c>
      <c r="T169" s="171" t="s">
        <v>1354</v>
      </c>
      <c r="U169" s="230">
        <f t="shared" si="40"/>
        <v>0</v>
      </c>
      <c r="V169" s="297"/>
      <c r="W169" s="298"/>
      <c r="X169" s="298"/>
      <c r="Y169" s="169"/>
      <c r="AG169" s="167"/>
      <c r="AH169" s="167"/>
      <c r="AL169" s="374"/>
      <c r="AM169" s="375"/>
      <c r="AN169" s="374"/>
    </row>
    <row r="170" spans="1:40" ht="15" customHeight="1" thickBot="1" x14ac:dyDescent="0.35">
      <c r="A170" s="306" t="s">
        <v>1682</v>
      </c>
      <c r="B170" s="307" t="s">
        <v>1683</v>
      </c>
      <c r="C170" s="244">
        <v>0</v>
      </c>
      <c r="D170" s="246">
        <f t="shared" si="37"/>
        <v>0</v>
      </c>
      <c r="E170" s="370">
        <v>2416</v>
      </c>
      <c r="F170" s="371"/>
      <c r="G170" s="248">
        <f t="shared" si="38"/>
        <v>0</v>
      </c>
      <c r="H170" s="309">
        <f t="shared" si="39"/>
        <v>0</v>
      </c>
      <c r="T170" s="171" t="s">
        <v>1354</v>
      </c>
      <c r="U170" s="230">
        <f t="shared" si="40"/>
        <v>0</v>
      </c>
      <c r="V170" s="297"/>
      <c r="W170" s="298"/>
      <c r="X170" s="298"/>
      <c r="Y170" s="169"/>
      <c r="AH170" s="376">
        <f>SUM(AH118:AH169)</f>
        <v>0.8</v>
      </c>
      <c r="AI170" s="334">
        <f>+AH170</f>
        <v>0.8</v>
      </c>
    </row>
    <row r="171" spans="1:40" ht="15" customHeight="1" thickTop="1" x14ac:dyDescent="0.3">
      <c r="A171" s="306" t="s">
        <v>461</v>
      </c>
      <c r="B171" s="307" t="s">
        <v>1684</v>
      </c>
      <c r="C171" s="244">
        <v>0</v>
      </c>
      <c r="D171" s="246">
        <f t="shared" si="37"/>
        <v>0</v>
      </c>
      <c r="E171" s="370">
        <v>2416</v>
      </c>
      <c r="F171" s="371"/>
      <c r="G171" s="248">
        <f t="shared" si="38"/>
        <v>0</v>
      </c>
      <c r="H171" s="309">
        <f t="shared" si="39"/>
        <v>0</v>
      </c>
      <c r="T171" s="171" t="s">
        <v>1354</v>
      </c>
      <c r="U171" s="230">
        <f t="shared" si="40"/>
        <v>0</v>
      </c>
      <c r="V171" s="297"/>
      <c r="W171" s="298"/>
      <c r="X171" s="298"/>
      <c r="Y171" s="169"/>
      <c r="AG171" s="171"/>
      <c r="AL171" s="207" t="s">
        <v>235</v>
      </c>
      <c r="AM171" s="208" t="s">
        <v>1310</v>
      </c>
      <c r="AN171" s="208" t="s">
        <v>1311</v>
      </c>
    </row>
    <row r="172" spans="1:40" ht="15" customHeight="1" x14ac:dyDescent="0.3">
      <c r="A172" s="306" t="s">
        <v>1685</v>
      </c>
      <c r="B172" s="307" t="s">
        <v>1686</v>
      </c>
      <c r="C172" s="244">
        <v>0</v>
      </c>
      <c r="D172" s="246">
        <f t="shared" si="37"/>
        <v>0</v>
      </c>
      <c r="E172" s="370">
        <v>2416</v>
      </c>
      <c r="F172" s="371"/>
      <c r="G172" s="248">
        <f t="shared" si="38"/>
        <v>0</v>
      </c>
      <c r="H172" s="309">
        <f t="shared" si="39"/>
        <v>0</v>
      </c>
      <c r="T172" s="171" t="s">
        <v>1354</v>
      </c>
      <c r="U172" s="230">
        <f t="shared" si="40"/>
        <v>0</v>
      </c>
      <c r="V172" s="297"/>
      <c r="W172" s="298"/>
      <c r="X172" s="298"/>
      <c r="Y172" s="169"/>
      <c r="AG172" s="171"/>
      <c r="AL172" s="171" t="s">
        <v>1340</v>
      </c>
      <c r="AM172" s="171" t="s">
        <v>1325</v>
      </c>
      <c r="AN172" s="167" t="s">
        <v>1362</v>
      </c>
    </row>
    <row r="173" spans="1:40" ht="15" customHeight="1" x14ac:dyDescent="0.3">
      <c r="A173" s="306" t="s">
        <v>462</v>
      </c>
      <c r="B173" s="307" t="s">
        <v>463</v>
      </c>
      <c r="C173" s="244">
        <v>0</v>
      </c>
      <c r="D173" s="246">
        <f t="shared" si="37"/>
        <v>0</v>
      </c>
      <c r="E173" s="370">
        <v>5491</v>
      </c>
      <c r="F173" s="371"/>
      <c r="G173" s="248">
        <f t="shared" si="38"/>
        <v>0</v>
      </c>
      <c r="H173" s="309">
        <f t="shared" si="39"/>
        <v>0</v>
      </c>
      <c r="T173" s="171" t="s">
        <v>1354</v>
      </c>
      <c r="U173" s="230">
        <f t="shared" si="40"/>
        <v>0</v>
      </c>
      <c r="V173" s="297"/>
      <c r="W173" s="298"/>
      <c r="X173" s="298"/>
      <c r="Y173" s="169"/>
      <c r="AG173" s="171"/>
    </row>
    <row r="174" spans="1:40" ht="15" customHeight="1" x14ac:dyDescent="0.3">
      <c r="A174" s="306" t="s">
        <v>464</v>
      </c>
      <c r="B174" s="307" t="s">
        <v>465</v>
      </c>
      <c r="C174" s="244">
        <v>0</v>
      </c>
      <c r="D174" s="246">
        <f t="shared" si="37"/>
        <v>0</v>
      </c>
      <c r="E174" s="370">
        <v>1919</v>
      </c>
      <c r="F174" s="371"/>
      <c r="G174" s="248">
        <f t="shared" si="38"/>
        <v>0</v>
      </c>
      <c r="H174" s="309">
        <f t="shared" si="39"/>
        <v>0</v>
      </c>
      <c r="T174" s="171" t="s">
        <v>1354</v>
      </c>
      <c r="U174" s="230">
        <f t="shared" si="40"/>
        <v>0</v>
      </c>
      <c r="V174" s="297"/>
      <c r="W174" s="298"/>
      <c r="X174" s="298"/>
      <c r="Y174" s="169"/>
      <c r="AG174" s="171"/>
      <c r="AL174" s="207" t="s">
        <v>235</v>
      </c>
      <c r="AM174" s="208" t="s">
        <v>1310</v>
      </c>
      <c r="AN174" s="208" t="s">
        <v>1311</v>
      </c>
    </row>
    <row r="175" spans="1:40" ht="15" customHeight="1" x14ac:dyDescent="0.3">
      <c r="A175" s="306" t="s">
        <v>466</v>
      </c>
      <c r="B175" s="307" t="s">
        <v>469</v>
      </c>
      <c r="C175" s="244">
        <v>0</v>
      </c>
      <c r="D175" s="246">
        <f t="shared" si="37"/>
        <v>0</v>
      </c>
      <c r="E175" s="370">
        <v>5491</v>
      </c>
      <c r="F175" s="371"/>
      <c r="G175" s="248">
        <f t="shared" si="38"/>
        <v>0</v>
      </c>
      <c r="H175" s="309">
        <f t="shared" si="39"/>
        <v>0</v>
      </c>
      <c r="T175" s="171" t="s">
        <v>1354</v>
      </c>
      <c r="U175" s="230">
        <f t="shared" si="40"/>
        <v>0</v>
      </c>
      <c r="V175" s="297"/>
      <c r="W175" s="298"/>
      <c r="X175" s="298"/>
      <c r="Y175" s="169"/>
      <c r="AG175" s="171"/>
      <c r="AL175" s="171" t="s">
        <v>1340</v>
      </c>
      <c r="AM175" s="171" t="s">
        <v>1327</v>
      </c>
      <c r="AN175" s="167" t="s">
        <v>1362</v>
      </c>
    </row>
    <row r="176" spans="1:40" ht="15" customHeight="1" x14ac:dyDescent="0.3">
      <c r="A176" s="306" t="s">
        <v>470</v>
      </c>
      <c r="B176" s="307" t="s">
        <v>471</v>
      </c>
      <c r="C176" s="244">
        <v>0</v>
      </c>
      <c r="D176" s="246">
        <f t="shared" si="37"/>
        <v>0</v>
      </c>
      <c r="E176" s="370">
        <v>2416</v>
      </c>
      <c r="F176" s="371"/>
      <c r="G176" s="248">
        <f t="shared" si="38"/>
        <v>0</v>
      </c>
      <c r="H176" s="309">
        <f t="shared" si="39"/>
        <v>0</v>
      </c>
      <c r="T176" s="171" t="s">
        <v>1354</v>
      </c>
      <c r="U176" s="230">
        <f t="shared" si="40"/>
        <v>0</v>
      </c>
      <c r="V176" s="297"/>
      <c r="W176" s="298"/>
      <c r="X176" s="298"/>
      <c r="Y176" s="169"/>
      <c r="AG176" s="171"/>
    </row>
    <row r="177" spans="1:40" ht="15" customHeight="1" x14ac:dyDescent="0.3">
      <c r="A177" s="306" t="s">
        <v>472</v>
      </c>
      <c r="B177" s="307" t="s">
        <v>473</v>
      </c>
      <c r="C177" s="244">
        <v>0</v>
      </c>
      <c r="D177" s="246">
        <f t="shared" si="37"/>
        <v>0</v>
      </c>
      <c r="E177" s="370">
        <v>1919</v>
      </c>
      <c r="F177" s="371"/>
      <c r="G177" s="248">
        <f t="shared" si="38"/>
        <v>0</v>
      </c>
      <c r="H177" s="309">
        <f t="shared" si="39"/>
        <v>0</v>
      </c>
      <c r="T177" s="171" t="s">
        <v>1354</v>
      </c>
      <c r="U177" s="230">
        <f t="shared" si="40"/>
        <v>0</v>
      </c>
      <c r="V177" s="297"/>
      <c r="W177" s="298"/>
      <c r="X177" s="298"/>
      <c r="Y177" s="169"/>
      <c r="AG177" s="171"/>
      <c r="AL177" s="207" t="s">
        <v>235</v>
      </c>
      <c r="AM177" s="208" t="s">
        <v>1310</v>
      </c>
      <c r="AN177" s="208" t="s">
        <v>1311</v>
      </c>
    </row>
    <row r="178" spans="1:40" ht="15" customHeight="1" x14ac:dyDescent="0.3">
      <c r="A178" s="306" t="s">
        <v>474</v>
      </c>
      <c r="B178" s="307" t="s">
        <v>475</v>
      </c>
      <c r="C178" s="244">
        <v>0</v>
      </c>
      <c r="D178" s="246">
        <f t="shared" si="37"/>
        <v>0</v>
      </c>
      <c r="E178" s="370">
        <v>2416</v>
      </c>
      <c r="F178" s="371"/>
      <c r="G178" s="248">
        <f t="shared" si="38"/>
        <v>0</v>
      </c>
      <c r="H178" s="309">
        <f t="shared" ref="H178:H190" si="41">ROUND(D178*E178,0)</f>
        <v>0</v>
      </c>
      <c r="T178" s="171" t="s">
        <v>1354</v>
      </c>
      <c r="U178" s="230">
        <f t="shared" si="40"/>
        <v>0</v>
      </c>
      <c r="V178" s="297"/>
      <c r="W178" s="298"/>
      <c r="X178" s="298"/>
      <c r="Y178" s="169"/>
      <c r="AG178" s="171"/>
      <c r="AL178" s="171" t="s">
        <v>1340</v>
      </c>
      <c r="AM178" s="171" t="s">
        <v>271</v>
      </c>
      <c r="AN178" s="167" t="s">
        <v>1362</v>
      </c>
    </row>
    <row r="179" spans="1:40" ht="15" customHeight="1" x14ac:dyDescent="0.3">
      <c r="A179" s="306" t="s">
        <v>476</v>
      </c>
      <c r="B179" s="307" t="s">
        <v>1687</v>
      </c>
      <c r="C179" s="244">
        <v>0</v>
      </c>
      <c r="D179" s="246">
        <f t="shared" si="37"/>
        <v>0</v>
      </c>
      <c r="E179" s="370">
        <v>2416</v>
      </c>
      <c r="F179" s="371"/>
      <c r="G179" s="248">
        <f t="shared" si="38"/>
        <v>0</v>
      </c>
      <c r="H179" s="309">
        <f t="shared" si="41"/>
        <v>0</v>
      </c>
      <c r="T179" s="171" t="s">
        <v>1354</v>
      </c>
      <c r="U179" s="230">
        <f t="shared" si="40"/>
        <v>0</v>
      </c>
      <c r="V179" s="297"/>
      <c r="W179" s="298"/>
      <c r="X179" s="298"/>
      <c r="Y179" s="169"/>
      <c r="AG179" s="171"/>
    </row>
    <row r="180" spans="1:40" ht="15" customHeight="1" x14ac:dyDescent="0.3">
      <c r="A180" s="306" t="s">
        <v>477</v>
      </c>
      <c r="B180" s="307" t="s">
        <v>1688</v>
      </c>
      <c r="C180" s="244">
        <v>0</v>
      </c>
      <c r="D180" s="246">
        <f t="shared" si="37"/>
        <v>0</v>
      </c>
      <c r="E180" s="370">
        <v>2416</v>
      </c>
      <c r="F180" s="371"/>
      <c r="G180" s="248">
        <f t="shared" si="38"/>
        <v>0</v>
      </c>
      <c r="H180" s="309">
        <f t="shared" si="41"/>
        <v>0</v>
      </c>
      <c r="T180" s="171" t="s">
        <v>1354</v>
      </c>
      <c r="U180" s="230">
        <f>ROUND($H180+$P180,0)</f>
        <v>0</v>
      </c>
      <c r="V180" s="321"/>
      <c r="W180" s="315"/>
      <c r="X180" s="315"/>
      <c r="Y180" s="169"/>
      <c r="AG180" s="171"/>
      <c r="AL180" s="207" t="s">
        <v>235</v>
      </c>
      <c r="AM180" s="208" t="s">
        <v>1310</v>
      </c>
      <c r="AN180" s="208" t="s">
        <v>1311</v>
      </c>
    </row>
    <row r="181" spans="1:40" ht="15" customHeight="1" x14ac:dyDescent="0.3">
      <c r="A181" s="306" t="s">
        <v>1689</v>
      </c>
      <c r="B181" s="307" t="s">
        <v>1690</v>
      </c>
      <c r="C181" s="244">
        <v>0</v>
      </c>
      <c r="D181" s="246">
        <f t="shared" si="37"/>
        <v>0</v>
      </c>
      <c r="E181" s="370">
        <v>2416</v>
      </c>
      <c r="F181" s="371"/>
      <c r="G181" s="248">
        <f t="shared" si="38"/>
        <v>0</v>
      </c>
      <c r="H181" s="309">
        <f t="shared" si="41"/>
        <v>0</v>
      </c>
      <c r="T181" s="171" t="s">
        <v>1354</v>
      </c>
      <c r="U181" s="230">
        <f t="shared" si="40"/>
        <v>0</v>
      </c>
      <c r="V181" s="321"/>
      <c r="W181" s="315"/>
      <c r="X181" s="315"/>
      <c r="Y181" s="169"/>
      <c r="AG181" s="171"/>
      <c r="AL181" s="171" t="s">
        <v>1340</v>
      </c>
      <c r="AM181" s="171" t="s">
        <v>1765</v>
      </c>
      <c r="AN181" s="167" t="s">
        <v>1362</v>
      </c>
    </row>
    <row r="182" spans="1:40" ht="15" customHeight="1" x14ac:dyDescent="0.3">
      <c r="A182" s="306" t="s">
        <v>478</v>
      </c>
      <c r="B182" s="307" t="s">
        <v>479</v>
      </c>
      <c r="C182" s="244">
        <v>0</v>
      </c>
      <c r="D182" s="246">
        <f t="shared" si="37"/>
        <v>0</v>
      </c>
      <c r="E182" s="370">
        <v>2416</v>
      </c>
      <c r="F182" s="371"/>
      <c r="G182" s="248">
        <f t="shared" si="38"/>
        <v>0</v>
      </c>
      <c r="H182" s="309">
        <f t="shared" si="41"/>
        <v>0</v>
      </c>
      <c r="T182" s="171" t="s">
        <v>1354</v>
      </c>
      <c r="U182" s="230">
        <f t="shared" si="40"/>
        <v>0</v>
      </c>
      <c r="V182" s="321"/>
      <c r="W182" s="315"/>
      <c r="X182" s="315"/>
      <c r="Y182" s="169"/>
      <c r="AG182" s="171"/>
    </row>
    <row r="183" spans="1:40" ht="15" customHeight="1" x14ac:dyDescent="0.3">
      <c r="A183" s="306" t="s">
        <v>480</v>
      </c>
      <c r="B183" s="307" t="s">
        <v>481</v>
      </c>
      <c r="C183" s="244">
        <v>0</v>
      </c>
      <c r="D183" s="246">
        <f t="shared" si="37"/>
        <v>0</v>
      </c>
      <c r="E183" s="370">
        <v>2416</v>
      </c>
      <c r="F183" s="371"/>
      <c r="G183" s="248">
        <f t="shared" si="38"/>
        <v>0</v>
      </c>
      <c r="H183" s="309">
        <f t="shared" si="41"/>
        <v>0</v>
      </c>
      <c r="T183" s="171" t="s">
        <v>1354</v>
      </c>
      <c r="U183" s="230">
        <f t="shared" si="40"/>
        <v>0</v>
      </c>
      <c r="V183" s="321"/>
      <c r="W183" s="315"/>
      <c r="X183" s="315"/>
      <c r="Y183" s="169"/>
      <c r="AG183" s="171"/>
      <c r="AL183" s="207" t="s">
        <v>235</v>
      </c>
      <c r="AM183" s="208" t="s">
        <v>1310</v>
      </c>
      <c r="AN183" s="208" t="s">
        <v>1311</v>
      </c>
    </row>
    <row r="184" spans="1:40" ht="15" customHeight="1" x14ac:dyDescent="0.3">
      <c r="A184" s="306" t="s">
        <v>482</v>
      </c>
      <c r="B184" s="307" t="s">
        <v>483</v>
      </c>
      <c r="C184" s="244">
        <v>0</v>
      </c>
      <c r="D184" s="246">
        <f t="shared" si="37"/>
        <v>0</v>
      </c>
      <c r="E184" s="370">
        <v>1919</v>
      </c>
      <c r="F184" s="371"/>
      <c r="G184" s="248">
        <f t="shared" si="38"/>
        <v>0</v>
      </c>
      <c r="H184" s="309">
        <f t="shared" si="41"/>
        <v>0</v>
      </c>
      <c r="T184" s="171" t="s">
        <v>1354</v>
      </c>
      <c r="U184" s="230">
        <f t="shared" si="40"/>
        <v>0</v>
      </c>
      <c r="V184" s="321"/>
      <c r="W184" s="315"/>
      <c r="X184" s="315"/>
      <c r="Y184" s="169"/>
      <c r="AG184" s="171"/>
      <c r="AL184" s="171" t="s">
        <v>1340</v>
      </c>
      <c r="AM184" s="171" t="s">
        <v>1822</v>
      </c>
      <c r="AN184" s="167" t="s">
        <v>1362</v>
      </c>
    </row>
    <row r="185" spans="1:40" ht="15" customHeight="1" x14ac:dyDescent="0.3">
      <c r="A185" s="306" t="s">
        <v>1691</v>
      </c>
      <c r="B185" s="307" t="s">
        <v>1692</v>
      </c>
      <c r="C185" s="244">
        <v>0</v>
      </c>
      <c r="D185" s="246">
        <f t="shared" si="37"/>
        <v>0</v>
      </c>
      <c r="E185" s="370">
        <v>2416</v>
      </c>
      <c r="F185" s="371"/>
      <c r="G185" s="248">
        <f>D185+F185</f>
        <v>0</v>
      </c>
      <c r="H185" s="309">
        <f t="shared" si="41"/>
        <v>0</v>
      </c>
      <c r="T185" s="171" t="s">
        <v>1354</v>
      </c>
      <c r="U185" s="230">
        <f>ROUND($H185+$P185,0)</f>
        <v>0</v>
      </c>
      <c r="V185" s="321"/>
      <c r="W185" s="315"/>
      <c r="X185" s="315"/>
      <c r="Y185" s="169"/>
      <c r="AG185" s="171"/>
    </row>
    <row r="186" spans="1:40" ht="15" customHeight="1" x14ac:dyDescent="0.3">
      <c r="A186" s="306" t="s">
        <v>1274</v>
      </c>
      <c r="B186" s="307" t="s">
        <v>1275</v>
      </c>
      <c r="C186" s="244">
        <v>0</v>
      </c>
      <c r="D186" s="246">
        <f t="shared" si="37"/>
        <v>0</v>
      </c>
      <c r="E186" s="370">
        <v>677</v>
      </c>
      <c r="F186" s="371"/>
      <c r="G186" s="248">
        <f t="shared" si="38"/>
        <v>0</v>
      </c>
      <c r="H186" s="309">
        <f t="shared" si="41"/>
        <v>0</v>
      </c>
      <c r="T186" s="171" t="s">
        <v>1330</v>
      </c>
      <c r="U186" s="230">
        <f t="shared" si="40"/>
        <v>0</v>
      </c>
      <c r="V186" s="297"/>
      <c r="Y186" s="169"/>
      <c r="AG186" s="171"/>
      <c r="AL186" s="207" t="s">
        <v>235</v>
      </c>
      <c r="AM186" s="208" t="s">
        <v>1310</v>
      </c>
      <c r="AN186" s="208" t="s">
        <v>1311</v>
      </c>
    </row>
    <row r="187" spans="1:40" ht="15" customHeight="1" x14ac:dyDescent="0.3">
      <c r="A187" s="242" t="s">
        <v>484</v>
      </c>
      <c r="B187" s="307" t="s">
        <v>1353</v>
      </c>
      <c r="C187" s="244">
        <v>0</v>
      </c>
      <c r="D187" s="245">
        <f t="shared" si="37"/>
        <v>0</v>
      </c>
      <c r="E187" s="370">
        <v>271</v>
      </c>
      <c r="F187" s="377"/>
      <c r="G187" s="239">
        <f t="shared" si="38"/>
        <v>0</v>
      </c>
      <c r="H187" s="241">
        <f t="shared" si="41"/>
        <v>0</v>
      </c>
      <c r="T187" s="171" t="s">
        <v>1330</v>
      </c>
      <c r="U187" s="230">
        <f t="shared" si="40"/>
        <v>0</v>
      </c>
      <c r="V187" s="297"/>
      <c r="Y187" s="169"/>
      <c r="AG187" s="171"/>
      <c r="AL187" s="171" t="s">
        <v>1340</v>
      </c>
      <c r="AM187" s="171" t="s">
        <v>1823</v>
      </c>
      <c r="AN187" s="167" t="s">
        <v>1362</v>
      </c>
    </row>
    <row r="188" spans="1:40" ht="15" customHeight="1" x14ac:dyDescent="0.3">
      <c r="A188" s="242" t="s">
        <v>485</v>
      </c>
      <c r="B188" s="307" t="s">
        <v>486</v>
      </c>
      <c r="C188" s="244">
        <v>0</v>
      </c>
      <c r="D188" s="245">
        <f>ROUND(C188,2)</f>
        <v>0</v>
      </c>
      <c r="E188" s="370">
        <v>1692</v>
      </c>
      <c r="F188" s="377"/>
      <c r="G188" s="239">
        <f>D188+F188</f>
        <v>0</v>
      </c>
      <c r="H188" s="241">
        <f t="shared" si="41"/>
        <v>0</v>
      </c>
      <c r="T188" s="171" t="s">
        <v>1330</v>
      </c>
      <c r="U188" s="230">
        <f>ROUND($H188+$P188,0)</f>
        <v>0</v>
      </c>
      <c r="V188" s="297"/>
      <c r="Y188" s="169"/>
      <c r="AG188" s="171"/>
    </row>
    <row r="189" spans="1:40" ht="15" customHeight="1" x14ac:dyDescent="0.3">
      <c r="A189" s="242" t="s">
        <v>487</v>
      </c>
      <c r="B189" s="307" t="s">
        <v>488</v>
      </c>
      <c r="C189" s="244">
        <v>0</v>
      </c>
      <c r="D189" s="245">
        <f>ROUND(C189,2)</f>
        <v>0</v>
      </c>
      <c r="E189" s="370">
        <v>2369</v>
      </c>
      <c r="F189" s="377"/>
      <c r="G189" s="239">
        <f>D189+F189</f>
        <v>0</v>
      </c>
      <c r="H189" s="241">
        <f t="shared" si="41"/>
        <v>0</v>
      </c>
      <c r="T189" s="171" t="s">
        <v>1330</v>
      </c>
      <c r="U189" s="230">
        <f>ROUND($H189+$P189,0)</f>
        <v>0</v>
      </c>
      <c r="V189" s="297"/>
      <c r="Y189" s="169"/>
      <c r="AG189" s="171"/>
      <c r="AL189" s="207" t="s">
        <v>235</v>
      </c>
      <c r="AM189" s="208" t="s">
        <v>1310</v>
      </c>
      <c r="AN189" s="208" t="s">
        <v>1311</v>
      </c>
    </row>
    <row r="190" spans="1:40" ht="15" customHeight="1" thickBot="1" x14ac:dyDescent="0.35">
      <c r="A190" s="242" t="s">
        <v>489</v>
      </c>
      <c r="B190" s="307" t="s">
        <v>490</v>
      </c>
      <c r="C190" s="244">
        <v>0</v>
      </c>
      <c r="D190" s="245">
        <f>ROUND(C190,2)</f>
        <v>0</v>
      </c>
      <c r="E190" s="370">
        <v>3046</v>
      </c>
      <c r="F190" s="378"/>
      <c r="G190" s="239">
        <f>D190+F190</f>
        <v>0</v>
      </c>
      <c r="H190" s="241">
        <f t="shared" si="41"/>
        <v>0</v>
      </c>
      <c r="T190" s="171" t="s">
        <v>1330</v>
      </c>
      <c r="U190" s="230">
        <f>ROUND($H190+$P190,0)</f>
        <v>0</v>
      </c>
      <c r="V190" s="297"/>
      <c r="Y190" s="169"/>
      <c r="AG190" s="171"/>
      <c r="AL190" s="171" t="s">
        <v>1340</v>
      </c>
      <c r="AM190" s="171" t="s">
        <v>1770</v>
      </c>
      <c r="AN190" s="167" t="s">
        <v>1362</v>
      </c>
    </row>
    <row r="191" spans="1:40" ht="15" customHeight="1" thickBot="1" x14ac:dyDescent="0.35">
      <c r="A191" s="277"/>
      <c r="B191" s="278"/>
      <c r="C191" s="279"/>
      <c r="D191" s="280"/>
      <c r="E191" s="329" t="s">
        <v>491</v>
      </c>
      <c r="F191" s="281"/>
      <c r="G191" s="283"/>
      <c r="H191" s="284">
        <f>SUM(H113:H190)</f>
        <v>0</v>
      </c>
      <c r="T191" s="171"/>
      <c r="V191" s="297"/>
      <c r="Y191" s="169"/>
      <c r="AG191" s="171"/>
    </row>
    <row r="192" spans="1:40" ht="15" customHeight="1" x14ac:dyDescent="0.3">
      <c r="A192" s="379"/>
      <c r="B192" s="380"/>
      <c r="C192" s="380"/>
      <c r="D192" s="381"/>
      <c r="E192" s="382" t="s">
        <v>217</v>
      </c>
      <c r="F192" s="383"/>
      <c r="G192" s="384"/>
      <c r="H192" s="385">
        <f>'Revenue Projection'!H21</f>
        <v>1737146</v>
      </c>
      <c r="I192" s="386"/>
      <c r="J192" s="386"/>
      <c r="K192" s="386"/>
      <c r="T192" s="171"/>
      <c r="V192" s="297"/>
      <c r="Y192" s="169"/>
      <c r="AG192" s="171"/>
      <c r="AL192" s="207" t="s">
        <v>235</v>
      </c>
      <c r="AM192" s="208" t="s">
        <v>1310</v>
      </c>
      <c r="AN192" s="208" t="s">
        <v>1311</v>
      </c>
    </row>
    <row r="193" spans="1:40" ht="15" customHeight="1" thickBot="1" x14ac:dyDescent="0.35">
      <c r="A193" s="387" t="s">
        <v>1407</v>
      </c>
      <c r="B193" s="388"/>
      <c r="C193" s="388"/>
      <c r="D193" s="389"/>
      <c r="E193" s="390" t="s">
        <v>218</v>
      </c>
      <c r="F193" s="390"/>
      <c r="G193" s="391"/>
      <c r="H193" s="392">
        <f>(H31+H60+H70+H83+H111+H191)</f>
        <v>51280</v>
      </c>
      <c r="T193" s="171"/>
      <c r="V193" s="297"/>
      <c r="Y193" s="169"/>
      <c r="AG193" s="171"/>
      <c r="AL193" s="171" t="s">
        <v>1340</v>
      </c>
      <c r="AM193" s="171" t="s">
        <v>1824</v>
      </c>
      <c r="AN193" s="167" t="s">
        <v>1362</v>
      </c>
    </row>
    <row r="194" spans="1:40" ht="15" hidden="1" customHeight="1" thickBot="1" x14ac:dyDescent="0.35">
      <c r="A194" s="393"/>
      <c r="B194" s="394"/>
      <c r="C194" s="394"/>
      <c r="D194" s="395"/>
      <c r="E194" s="396" t="s">
        <v>1633</v>
      </c>
      <c r="F194" s="397"/>
      <c r="G194" s="398"/>
      <c r="H194" s="399">
        <f>+P31+P60+P70+P83</f>
        <v>0</v>
      </c>
      <c r="T194" s="171"/>
      <c r="V194" s="297"/>
      <c r="Y194" s="169"/>
      <c r="AG194" s="1393" t="s">
        <v>1728</v>
      </c>
      <c r="AH194" s="1393"/>
    </row>
    <row r="195" spans="1:40" ht="15" customHeight="1" thickBot="1" x14ac:dyDescent="0.35">
      <c r="A195" s="400"/>
      <c r="B195" s="401"/>
      <c r="C195" s="402"/>
      <c r="D195" s="403"/>
      <c r="E195" s="404" t="s">
        <v>492</v>
      </c>
      <c r="F195" s="405"/>
      <c r="G195" s="406"/>
      <c r="H195" s="407">
        <f>H192-H193</f>
        <v>1685866</v>
      </c>
      <c r="T195" s="171"/>
      <c r="V195" s="297"/>
      <c r="Y195" s="169"/>
      <c r="AG195" s="127"/>
      <c r="AL195" s="207" t="s">
        <v>235</v>
      </c>
      <c r="AM195" s="208" t="s">
        <v>1310</v>
      </c>
      <c r="AN195" s="208" t="s">
        <v>1311</v>
      </c>
    </row>
    <row r="196" spans="1:40" ht="15" customHeight="1" thickBot="1" x14ac:dyDescent="0.35">
      <c r="A196" s="277"/>
      <c r="B196" s="278"/>
      <c r="C196" s="279"/>
      <c r="D196" s="280"/>
      <c r="E196" s="408"/>
      <c r="F196" s="408"/>
      <c r="G196" s="408"/>
      <c r="H196" s="409"/>
      <c r="T196" s="171"/>
      <c r="V196" s="297"/>
      <c r="Y196" s="169"/>
      <c r="AG196" s="233" t="s">
        <v>1328</v>
      </c>
      <c r="AH196" s="234">
        <f>DSUM($AB$198:$AD$203,$AD$8,$AL$51:$AN$52)</f>
        <v>0</v>
      </c>
      <c r="AL196" s="171" t="s">
        <v>1340</v>
      </c>
      <c r="AM196" s="171" t="s">
        <v>1825</v>
      </c>
      <c r="AN196" s="167" t="s">
        <v>1362</v>
      </c>
    </row>
    <row r="197" spans="1:40" ht="15" customHeight="1" thickBot="1" x14ac:dyDescent="0.4">
      <c r="A197" s="410" t="s">
        <v>493</v>
      </c>
      <c r="B197" s="411"/>
      <c r="C197" s="412"/>
      <c r="D197" s="350"/>
      <c r="E197" s="413"/>
      <c r="F197" s="413"/>
      <c r="G197" s="413"/>
      <c r="H197" s="414"/>
      <c r="V197" s="297"/>
      <c r="Y197" s="169"/>
      <c r="AC197" s="98" t="s">
        <v>1727</v>
      </c>
      <c r="AG197" s="233" t="s">
        <v>1254</v>
      </c>
      <c r="AH197" s="234">
        <f>DSUM($AB$198:$AD$203,$AD$8,$AL$78:$AN$79)</f>
        <v>0</v>
      </c>
    </row>
    <row r="198" spans="1:40" ht="15" customHeight="1" x14ac:dyDescent="0.3">
      <c r="A198" s="1409" t="s">
        <v>1726</v>
      </c>
      <c r="B198" s="1410"/>
      <c r="C198" s="1410"/>
      <c r="D198" s="1410"/>
      <c r="E198" s="1410"/>
      <c r="F198" s="415"/>
      <c r="G198" s="415"/>
      <c r="H198" s="416"/>
      <c r="R198" s="167"/>
      <c r="T198" s="207" t="s">
        <v>1365</v>
      </c>
      <c r="U198" s="208" t="s">
        <v>1280</v>
      </c>
      <c r="V198" s="298"/>
      <c r="W198" s="232" t="s">
        <v>1727</v>
      </c>
      <c r="Y198" s="169"/>
      <c r="Z198" s="167"/>
      <c r="AB198" s="208" t="s">
        <v>235</v>
      </c>
      <c r="AC198" s="208" t="s">
        <v>1310</v>
      </c>
      <c r="AD198" s="208" t="s">
        <v>1311</v>
      </c>
      <c r="AG198" s="233" t="s">
        <v>1315</v>
      </c>
      <c r="AH198" s="234">
        <f>DSUM($AB$198:$AD$203,$AD$8,$AL$105:$AN$106)</f>
        <v>0</v>
      </c>
      <c r="AL198" s="207" t="s">
        <v>235</v>
      </c>
      <c r="AM198" s="208" t="s">
        <v>1310</v>
      </c>
      <c r="AN198" s="208" t="s">
        <v>1311</v>
      </c>
    </row>
    <row r="199" spans="1:40" ht="15" customHeight="1" x14ac:dyDescent="0.3">
      <c r="A199" s="362" t="s">
        <v>290</v>
      </c>
      <c r="B199" s="417" t="s">
        <v>506</v>
      </c>
      <c r="C199" s="364">
        <v>0</v>
      </c>
      <c r="D199" s="365">
        <f t="shared" ref="D199:D204" si="42">ROUND(C199,2)</f>
        <v>0</v>
      </c>
      <c r="E199" s="418">
        <v>64100</v>
      </c>
      <c r="F199" s="419"/>
      <c r="G199" s="367">
        <f t="shared" ref="G199:G204" si="43">D199+F199</f>
        <v>0</v>
      </c>
      <c r="H199" s="368">
        <f>ROUND(D199*E199,0)</f>
        <v>0</v>
      </c>
      <c r="J199" s="229">
        <f>ROUND((E199-$P$1)/(1+$L$3),0)</f>
        <v>50970</v>
      </c>
      <c r="K199" s="230"/>
      <c r="L199" s="231">
        <f>ROUND((((J199*$L$3)+J199)*$L$5),0)</f>
        <v>0</v>
      </c>
      <c r="M199" s="231"/>
      <c r="N199" s="169">
        <f>D199</f>
        <v>0</v>
      </c>
      <c r="P199" s="173">
        <f>ROUND(L199*N199,0)</f>
        <v>0</v>
      </c>
      <c r="T199" s="171" t="s">
        <v>1354</v>
      </c>
      <c r="U199" s="230">
        <f>ROUND($H199+$P199,0)</f>
        <v>0</v>
      </c>
      <c r="V199" s="297"/>
      <c r="W199" s="249" t="s">
        <v>1366</v>
      </c>
      <c r="X199" s="250">
        <f>DSUM(T198:U203,"Pay",$W$5:$X$6)</f>
        <v>0</v>
      </c>
      <c r="Y199" s="169"/>
      <c r="AB199" s="171" t="s">
        <v>1341</v>
      </c>
      <c r="AC199" s="167" t="s">
        <v>1328</v>
      </c>
      <c r="AD199" s="231">
        <f>D199</f>
        <v>0</v>
      </c>
      <c r="AG199" s="258" t="s">
        <v>1318</v>
      </c>
      <c r="AH199" s="234">
        <f>DSUM(AB198:AD203,$AD$8,$AL$163:$AN$164)</f>
        <v>0</v>
      </c>
      <c r="AL199" s="171" t="s">
        <v>1340</v>
      </c>
      <c r="AM199" s="171" t="s">
        <v>1626</v>
      </c>
      <c r="AN199" s="167" t="s">
        <v>1362</v>
      </c>
    </row>
    <row r="200" spans="1:40" ht="15" customHeight="1" x14ac:dyDescent="0.3">
      <c r="A200" s="306" t="s">
        <v>301</v>
      </c>
      <c r="B200" s="307" t="s">
        <v>302</v>
      </c>
      <c r="C200" s="318">
        <v>0</v>
      </c>
      <c r="D200" s="248">
        <f t="shared" si="42"/>
        <v>0</v>
      </c>
      <c r="E200" s="420">
        <v>36</v>
      </c>
      <c r="F200" s="421"/>
      <c r="G200" s="248">
        <f t="shared" si="43"/>
        <v>0</v>
      </c>
      <c r="H200" s="309">
        <f>ROUND(D200*E200,0)</f>
        <v>0</v>
      </c>
      <c r="J200" s="230"/>
      <c r="K200" s="230"/>
      <c r="L200" s="231"/>
      <c r="M200" s="231"/>
      <c r="T200" s="171" t="s">
        <v>1354</v>
      </c>
      <c r="U200" s="230">
        <f>ROUND($H200+$P200,0)</f>
        <v>0</v>
      </c>
      <c r="V200" s="297"/>
      <c r="W200" s="249" t="s">
        <v>1367</v>
      </c>
      <c r="X200" s="250">
        <f>DSUM(T198:U203,"Pay",$W$8:$X$9)</f>
        <v>0</v>
      </c>
      <c r="Y200" s="169"/>
      <c r="AB200" s="171" t="s">
        <v>1341</v>
      </c>
      <c r="AC200" s="167" t="s">
        <v>1254</v>
      </c>
      <c r="AD200" s="319">
        <f>ROUND(D200/(196*7.5),4)</f>
        <v>0</v>
      </c>
      <c r="AG200" s="167"/>
      <c r="AH200" s="167"/>
    </row>
    <row r="201" spans="1:40" ht="15" customHeight="1" thickBot="1" x14ac:dyDescent="0.35">
      <c r="A201" s="306" t="s">
        <v>343</v>
      </c>
      <c r="B201" s="307" t="s">
        <v>1615</v>
      </c>
      <c r="C201" s="244">
        <v>0</v>
      </c>
      <c r="D201" s="246">
        <f t="shared" si="42"/>
        <v>0</v>
      </c>
      <c r="E201" s="420">
        <v>30000</v>
      </c>
      <c r="F201" s="421"/>
      <c r="G201" s="248">
        <f t="shared" si="43"/>
        <v>0</v>
      </c>
      <c r="H201" s="309">
        <f>ROUND(D201*E201,0)</f>
        <v>0</v>
      </c>
      <c r="T201" s="171" t="s">
        <v>1330</v>
      </c>
      <c r="U201" s="230">
        <f>ROUND($H201+$P201,0)</f>
        <v>0</v>
      </c>
      <c r="V201" s="297"/>
      <c r="W201" s="249" t="s">
        <v>1368</v>
      </c>
      <c r="X201" s="250">
        <f>DSUM(T198:U203,"Pay",$W$11:$X$12)</f>
        <v>0</v>
      </c>
      <c r="Y201" s="169"/>
      <c r="AB201" s="171" t="s">
        <v>1341</v>
      </c>
      <c r="AC201" s="167" t="s">
        <v>1315</v>
      </c>
      <c r="AD201" s="231">
        <f>D201</f>
        <v>0</v>
      </c>
      <c r="AH201" s="376">
        <f>SUM(AH195:AH200)</f>
        <v>0</v>
      </c>
      <c r="AI201" s="334">
        <f>+AH201</f>
        <v>0</v>
      </c>
      <c r="AL201" s="207" t="s">
        <v>235</v>
      </c>
      <c r="AM201" s="208" t="s">
        <v>1310</v>
      </c>
      <c r="AN201" s="208" t="s">
        <v>1311</v>
      </c>
    </row>
    <row r="202" spans="1:40" ht="15" customHeight="1" thickTop="1" thickBot="1" x14ac:dyDescent="0.35">
      <c r="A202" s="306" t="s">
        <v>343</v>
      </c>
      <c r="B202" s="307" t="s">
        <v>1616</v>
      </c>
      <c r="C202" s="308">
        <v>0</v>
      </c>
      <c r="D202" s="246">
        <f t="shared" si="42"/>
        <v>0</v>
      </c>
      <c r="E202" s="247">
        <v>3100</v>
      </c>
      <c r="F202" s="304"/>
      <c r="G202" s="248">
        <f t="shared" si="43"/>
        <v>0</v>
      </c>
      <c r="H202" s="309">
        <f>ROUND(D202*E202,0)</f>
        <v>0</v>
      </c>
      <c r="T202" s="171" t="s">
        <v>1330</v>
      </c>
      <c r="U202" s="230">
        <f>ROUND($H202+$P202,0)</f>
        <v>0</v>
      </c>
      <c r="V202" s="297"/>
      <c r="W202" s="259"/>
      <c r="X202" s="260">
        <f>SUM(X199:X201)</f>
        <v>0</v>
      </c>
      <c r="Y202" s="261">
        <f>+X202</f>
        <v>0</v>
      </c>
      <c r="AB202" s="171" t="s">
        <v>1341</v>
      </c>
      <c r="AC202" s="167" t="s">
        <v>1315</v>
      </c>
      <c r="AD202" s="305">
        <f>ROUND(D202/7.5,2)</f>
        <v>0</v>
      </c>
      <c r="AG202" s="171"/>
      <c r="AL202" s="171" t="s">
        <v>1340</v>
      </c>
      <c r="AM202" s="171" t="s">
        <v>1627</v>
      </c>
      <c r="AN202" s="167" t="s">
        <v>1362</v>
      </c>
    </row>
    <row r="203" spans="1:40" ht="15" customHeight="1" thickTop="1" thickBot="1" x14ac:dyDescent="0.35">
      <c r="A203" s="422" t="s">
        <v>341</v>
      </c>
      <c r="B203" s="423" t="s">
        <v>508</v>
      </c>
      <c r="C203" s="270">
        <v>0</v>
      </c>
      <c r="D203" s="271">
        <f t="shared" si="42"/>
        <v>0</v>
      </c>
      <c r="E203" s="1184">
        <v>0</v>
      </c>
      <c r="F203" s="424"/>
      <c r="G203" s="248">
        <f t="shared" si="43"/>
        <v>0</v>
      </c>
      <c r="H203" s="274">
        <f>ROUND(D203*E203,0)</f>
        <v>0</v>
      </c>
      <c r="J203" s="230"/>
      <c r="K203" s="230"/>
      <c r="L203" s="231"/>
      <c r="M203" s="231"/>
      <c r="P203" s="425"/>
      <c r="T203" s="171" t="s">
        <v>1330</v>
      </c>
      <c r="U203" s="230">
        <f>ROUND($H203+$P203,0)</f>
        <v>0</v>
      </c>
      <c r="V203" s="297"/>
      <c r="W203" s="298"/>
      <c r="X203" s="298"/>
      <c r="Y203" s="169"/>
      <c r="AB203" s="171" t="s">
        <v>1341</v>
      </c>
      <c r="AC203" s="167" t="s">
        <v>1318</v>
      </c>
      <c r="AD203" s="231">
        <f>D203</f>
        <v>0</v>
      </c>
      <c r="AG203" s="171"/>
    </row>
    <row r="204" spans="1:40" ht="15" hidden="1" customHeight="1" thickBot="1" x14ac:dyDescent="0.35">
      <c r="A204" s="426"/>
      <c r="B204" s="427" t="s">
        <v>1634</v>
      </c>
      <c r="C204" s="428"/>
      <c r="D204" s="428">
        <f t="shared" si="42"/>
        <v>0</v>
      </c>
      <c r="E204" s="429">
        <v>0</v>
      </c>
      <c r="F204" s="430"/>
      <c r="G204" s="431">
        <f t="shared" si="43"/>
        <v>0</v>
      </c>
      <c r="H204" s="432">
        <f>+P204</f>
        <v>0</v>
      </c>
      <c r="J204" s="230"/>
      <c r="K204" s="230"/>
      <c r="L204" s="231"/>
      <c r="M204" s="231"/>
      <c r="P204" s="285">
        <f>SUM(P199:P203)</f>
        <v>0</v>
      </c>
      <c r="T204" s="171"/>
      <c r="V204" s="297"/>
      <c r="W204" s="298"/>
      <c r="X204" s="298"/>
      <c r="Y204" s="169"/>
      <c r="AG204" s="1393" t="s">
        <v>1277</v>
      </c>
      <c r="AH204" s="1393"/>
      <c r="AL204" s="207" t="s">
        <v>235</v>
      </c>
      <c r="AM204" s="208" t="s">
        <v>1310</v>
      </c>
      <c r="AN204" s="208" t="s">
        <v>1311</v>
      </c>
    </row>
    <row r="205" spans="1:40" ht="15" customHeight="1" thickBot="1" x14ac:dyDescent="0.35">
      <c r="A205" s="433"/>
      <c r="B205" s="434"/>
      <c r="C205" s="435"/>
      <c r="D205" s="436"/>
      <c r="E205" s="382" t="s">
        <v>217</v>
      </c>
      <c r="F205" s="437"/>
      <c r="G205" s="438"/>
      <c r="H205" s="439">
        <f>'Revenue Projection'!H51</f>
        <v>0</v>
      </c>
      <c r="T205" s="171"/>
      <c r="V205" s="297"/>
      <c r="W205" s="298"/>
      <c r="X205" s="298"/>
      <c r="Y205" s="169"/>
      <c r="AE205" s="286">
        <f>SUM(AD199:AD203)</f>
        <v>0</v>
      </c>
      <c r="AG205" s="127"/>
      <c r="AL205" s="171" t="s">
        <v>1340</v>
      </c>
      <c r="AM205" s="171" t="s">
        <v>1312</v>
      </c>
      <c r="AN205" s="167" t="s">
        <v>1362</v>
      </c>
    </row>
    <row r="206" spans="1:40" ht="15" customHeight="1" thickTop="1" thickBot="1" x14ac:dyDescent="0.35">
      <c r="A206" s="387"/>
      <c r="B206" s="388"/>
      <c r="C206" s="440"/>
      <c r="D206" s="389"/>
      <c r="E206" s="390" t="s">
        <v>1735</v>
      </c>
      <c r="F206" s="383"/>
      <c r="G206" s="383"/>
      <c r="H206" s="441">
        <f>SUM(H199:H204)</f>
        <v>0</v>
      </c>
      <c r="T206" s="171"/>
      <c r="V206" s="297"/>
      <c r="W206" s="298"/>
      <c r="X206" s="298"/>
      <c r="Y206" s="169"/>
      <c r="AG206" s="233" t="s">
        <v>1328</v>
      </c>
      <c r="AH206" s="234">
        <f>DSUM($AB$208:$AD$213,$AD$8,$AL$51:$AN$52)</f>
        <v>0</v>
      </c>
    </row>
    <row r="207" spans="1:40" ht="15" customHeight="1" thickBot="1" x14ac:dyDescent="0.35">
      <c r="A207" s="442"/>
      <c r="B207" s="443"/>
      <c r="C207" s="444"/>
      <c r="D207" s="445"/>
      <c r="E207" s="446" t="s">
        <v>1370</v>
      </c>
      <c r="F207" s="282"/>
      <c r="G207" s="282"/>
      <c r="H207" s="407">
        <f>H205-H206</f>
        <v>0</v>
      </c>
      <c r="T207" s="171"/>
      <c r="V207" s="297"/>
      <c r="W207" s="298"/>
      <c r="X207" s="298"/>
      <c r="Y207" s="169"/>
      <c r="AC207" s="98" t="s">
        <v>1655</v>
      </c>
      <c r="AG207" s="233" t="s">
        <v>1254</v>
      </c>
      <c r="AH207" s="234">
        <f>DSUM($AB$208:$AD$213,$AD$8,$AL$78:$AN$79)</f>
        <v>0</v>
      </c>
      <c r="AL207" s="207" t="s">
        <v>235</v>
      </c>
      <c r="AM207" s="208" t="s">
        <v>1310</v>
      </c>
      <c r="AN207" s="208" t="s">
        <v>1311</v>
      </c>
    </row>
    <row r="208" spans="1:40" ht="15" customHeight="1" x14ac:dyDescent="0.3">
      <c r="A208" s="1409" t="s">
        <v>1906</v>
      </c>
      <c r="B208" s="1410"/>
      <c r="C208" s="1410"/>
      <c r="D208" s="1410"/>
      <c r="E208" s="1410"/>
      <c r="F208" s="415"/>
      <c r="G208" s="415"/>
      <c r="H208" s="416"/>
      <c r="T208" s="207" t="s">
        <v>1365</v>
      </c>
      <c r="U208" s="208" t="s">
        <v>1280</v>
      </c>
      <c r="V208" s="297"/>
      <c r="W208" s="167" t="s">
        <v>1279</v>
      </c>
      <c r="Y208" s="169"/>
      <c r="AB208" s="208" t="s">
        <v>235</v>
      </c>
      <c r="AC208" s="208" t="s">
        <v>1310</v>
      </c>
      <c r="AD208" s="208" t="s">
        <v>1311</v>
      </c>
      <c r="AG208" s="233" t="s">
        <v>1315</v>
      </c>
      <c r="AH208" s="234">
        <f>DSUM($AB$208:$AD$213,$AD$8,$AL$105:$AN$106)</f>
        <v>0</v>
      </c>
      <c r="AL208" s="171" t="s">
        <v>1340</v>
      </c>
      <c r="AM208" s="171" t="s">
        <v>1313</v>
      </c>
      <c r="AN208" s="167" t="s">
        <v>1362</v>
      </c>
    </row>
    <row r="209" spans="1:68" ht="15" customHeight="1" x14ac:dyDescent="0.3">
      <c r="A209" s="294" t="s">
        <v>290</v>
      </c>
      <c r="B209" s="295" t="s">
        <v>506</v>
      </c>
      <c r="C209" s="364">
        <v>0</v>
      </c>
      <c r="D209" s="447">
        <f t="shared" ref="D209:D214" si="44">ROUND(C209,2)</f>
        <v>0</v>
      </c>
      <c r="E209" s="418">
        <v>64100</v>
      </c>
      <c r="F209" s="448"/>
      <c r="G209" s="226">
        <f t="shared" ref="G209:G214" si="45">D209+F209</f>
        <v>0</v>
      </c>
      <c r="H209" s="228">
        <f>ROUND(D209*E209,0)</f>
        <v>0</v>
      </c>
      <c r="J209" s="229">
        <f>ROUND((E209-$P$1)/(1+$L$3),0)</f>
        <v>50970</v>
      </c>
      <c r="K209" s="230"/>
      <c r="L209" s="231">
        <f>ROUND((((J209*$L$3)+J209)*$L$5),0)</f>
        <v>0</v>
      </c>
      <c r="M209" s="231"/>
      <c r="N209" s="169">
        <f>D209</f>
        <v>0</v>
      </c>
      <c r="P209" s="173">
        <f>ROUND(L209*N209,0)</f>
        <v>0</v>
      </c>
      <c r="T209" s="171" t="s">
        <v>1354</v>
      </c>
      <c r="U209" s="230">
        <f>ROUND($H209+$P209,0)</f>
        <v>0</v>
      </c>
      <c r="V209" s="297"/>
      <c r="W209" s="249" t="s">
        <v>1366</v>
      </c>
      <c r="X209" s="250">
        <f>DSUM(T208:U213,"Pay",$W$5:$X$6)</f>
        <v>0</v>
      </c>
      <c r="Y209" s="169"/>
      <c r="AB209" s="171" t="s">
        <v>1341</v>
      </c>
      <c r="AC209" s="167" t="s">
        <v>1328</v>
      </c>
      <c r="AD209" s="231">
        <f>D209</f>
        <v>0</v>
      </c>
      <c r="AG209" s="258" t="s">
        <v>1318</v>
      </c>
      <c r="AH209" s="234">
        <f>DSUM(AB208:AD213,$AD$8,$AL$163:$AN$164)</f>
        <v>0</v>
      </c>
    </row>
    <row r="210" spans="1:68" ht="15" customHeight="1" x14ac:dyDescent="0.3">
      <c r="A210" s="242" t="s">
        <v>301</v>
      </c>
      <c r="B210" s="299" t="s">
        <v>302</v>
      </c>
      <c r="C210" s="318">
        <v>0</v>
      </c>
      <c r="D210" s="239">
        <f t="shared" si="44"/>
        <v>0</v>
      </c>
      <c r="E210" s="420">
        <v>36</v>
      </c>
      <c r="F210" s="449"/>
      <c r="G210" s="239">
        <f t="shared" si="45"/>
        <v>0</v>
      </c>
      <c r="H210" s="241">
        <f>ROUND(D210*E210,0)</f>
        <v>0</v>
      </c>
      <c r="J210" s="230"/>
      <c r="K210" s="230"/>
      <c r="L210" s="231"/>
      <c r="M210" s="231"/>
      <c r="T210" s="171" t="s">
        <v>1354</v>
      </c>
      <c r="U210" s="230">
        <f>ROUND($H210+$P210,0)</f>
        <v>0</v>
      </c>
      <c r="V210" s="297"/>
      <c r="W210" s="249" t="s">
        <v>1367</v>
      </c>
      <c r="X210" s="250">
        <f>DSUM(T208:U213,"Pay",$W$8:$X$9)</f>
        <v>0</v>
      </c>
      <c r="Y210" s="169"/>
      <c r="AB210" s="171" t="s">
        <v>1341</v>
      </c>
      <c r="AC210" s="167" t="s">
        <v>1254</v>
      </c>
      <c r="AD210" s="319">
        <f>ROUND(D210/(196*7.5),4)</f>
        <v>0</v>
      </c>
      <c r="AG210" s="167"/>
      <c r="AH210" s="167"/>
      <c r="AL210" s="207" t="s">
        <v>235</v>
      </c>
      <c r="AM210" s="208" t="s">
        <v>1310</v>
      </c>
      <c r="AN210" s="208" t="s">
        <v>1311</v>
      </c>
    </row>
    <row r="211" spans="1:68" ht="15" customHeight="1" thickBot="1" x14ac:dyDescent="0.35">
      <c r="A211" s="242" t="s">
        <v>343</v>
      </c>
      <c r="B211" s="299" t="s">
        <v>1615</v>
      </c>
      <c r="C211" s="244">
        <v>0</v>
      </c>
      <c r="D211" s="245">
        <f t="shared" si="44"/>
        <v>0</v>
      </c>
      <c r="E211" s="420">
        <v>30000</v>
      </c>
      <c r="F211" s="449"/>
      <c r="G211" s="239">
        <f t="shared" si="45"/>
        <v>0</v>
      </c>
      <c r="H211" s="241">
        <f>ROUND(D211*E211,0)</f>
        <v>0</v>
      </c>
      <c r="T211" s="171" t="s">
        <v>1330</v>
      </c>
      <c r="U211" s="230">
        <f>ROUND($H211+$P211,0)</f>
        <v>0</v>
      </c>
      <c r="V211" s="297"/>
      <c r="W211" s="249" t="s">
        <v>1368</v>
      </c>
      <c r="X211" s="250">
        <f>DSUM(T208:U213,"Pay",$W$11:$X$12)</f>
        <v>0</v>
      </c>
      <c r="Y211" s="169"/>
      <c r="AB211" s="171" t="s">
        <v>1341</v>
      </c>
      <c r="AC211" s="167" t="s">
        <v>1315</v>
      </c>
      <c r="AD211" s="231">
        <f>D211</f>
        <v>0</v>
      </c>
      <c r="AH211" s="376">
        <f>SUM(AH205:AH210)</f>
        <v>0</v>
      </c>
      <c r="AI211" s="334">
        <f>+AH211</f>
        <v>0</v>
      </c>
      <c r="AL211" s="171" t="s">
        <v>1340</v>
      </c>
      <c r="AM211" s="171" t="s">
        <v>1339</v>
      </c>
      <c r="AN211" s="167" t="s">
        <v>1362</v>
      </c>
    </row>
    <row r="212" spans="1:68" ht="15" customHeight="1" thickTop="1" thickBot="1" x14ac:dyDescent="0.35">
      <c r="A212" s="242" t="s">
        <v>343</v>
      </c>
      <c r="B212" s="299" t="s">
        <v>1616</v>
      </c>
      <c r="C212" s="303">
        <v>0</v>
      </c>
      <c r="D212" s="245">
        <f t="shared" si="44"/>
        <v>0</v>
      </c>
      <c r="E212" s="247">
        <v>3100</v>
      </c>
      <c r="F212" s="300"/>
      <c r="G212" s="239">
        <f t="shared" si="45"/>
        <v>0</v>
      </c>
      <c r="H212" s="241">
        <f>ROUND(D212*E212,0)</f>
        <v>0</v>
      </c>
      <c r="T212" s="171" t="s">
        <v>1330</v>
      </c>
      <c r="U212" s="230">
        <f>ROUND($H212+$P212,0)</f>
        <v>0</v>
      </c>
      <c r="V212" s="297"/>
      <c r="W212" s="259"/>
      <c r="X212" s="260">
        <f>SUM(X209:X211)</f>
        <v>0</v>
      </c>
      <c r="Y212" s="261">
        <f>+X212</f>
        <v>0</v>
      </c>
      <c r="AB212" s="171" t="s">
        <v>1341</v>
      </c>
      <c r="AC212" s="167" t="s">
        <v>1315</v>
      </c>
      <c r="AD212" s="305">
        <f>ROUND(D212/7.5,2)</f>
        <v>0</v>
      </c>
      <c r="AG212" s="171"/>
      <c r="AL212" s="171"/>
    </row>
    <row r="213" spans="1:68" ht="15" customHeight="1" thickTop="1" thickBot="1" x14ac:dyDescent="0.35">
      <c r="A213" s="268" t="s">
        <v>341</v>
      </c>
      <c r="B213" s="322" t="s">
        <v>508</v>
      </c>
      <c r="C213" s="270">
        <v>0</v>
      </c>
      <c r="D213" s="271">
        <f t="shared" si="44"/>
        <v>0</v>
      </c>
      <c r="E213" s="1184">
        <v>0</v>
      </c>
      <c r="F213" s="424"/>
      <c r="G213" s="248">
        <f t="shared" si="45"/>
        <v>0</v>
      </c>
      <c r="H213" s="274">
        <f>ROUND(D213*E213,0)</f>
        <v>0</v>
      </c>
      <c r="J213" s="230"/>
      <c r="K213" s="230"/>
      <c r="L213" s="231"/>
      <c r="M213" s="231"/>
      <c r="P213" s="425"/>
      <c r="T213" s="171" t="s">
        <v>1330</v>
      </c>
      <c r="U213" s="230">
        <f>ROUND($H213+$P213,0)</f>
        <v>0</v>
      </c>
      <c r="V213" s="297"/>
      <c r="Y213" s="169"/>
      <c r="AB213" s="171" t="s">
        <v>1341</v>
      </c>
      <c r="AC213" s="167" t="s">
        <v>1318</v>
      </c>
      <c r="AD213" s="231">
        <f>D213</f>
        <v>0</v>
      </c>
      <c r="AG213" s="171"/>
      <c r="AL213" s="207" t="s">
        <v>235</v>
      </c>
      <c r="AM213" s="208" t="s">
        <v>1310</v>
      </c>
      <c r="AN213" s="208" t="s">
        <v>1311</v>
      </c>
    </row>
    <row r="214" spans="1:68" s="450" customFormat="1" ht="15" hidden="1" customHeight="1" thickBot="1" x14ac:dyDescent="0.35">
      <c r="A214" s="426"/>
      <c r="B214" s="427" t="s">
        <v>1634</v>
      </c>
      <c r="C214" s="428"/>
      <c r="D214" s="428">
        <f t="shared" si="44"/>
        <v>0</v>
      </c>
      <c r="E214" s="429">
        <v>0</v>
      </c>
      <c r="F214" s="430"/>
      <c r="G214" s="431">
        <f t="shared" si="45"/>
        <v>0</v>
      </c>
      <c r="H214" s="432">
        <f>+P214</f>
        <v>0</v>
      </c>
      <c r="I214" s="167"/>
      <c r="J214" s="230"/>
      <c r="K214" s="230"/>
      <c r="L214" s="231"/>
      <c r="M214" s="231"/>
      <c r="N214" s="169"/>
      <c r="O214" s="167"/>
      <c r="P214" s="285">
        <f>SUM(P209:P213)</f>
        <v>0</v>
      </c>
      <c r="Q214" s="167"/>
      <c r="R214" s="170"/>
      <c r="S214" s="167"/>
      <c r="T214" s="171"/>
      <c r="U214" s="167"/>
      <c r="V214" s="297"/>
      <c r="W214" s="298"/>
      <c r="X214" s="298"/>
      <c r="Y214" s="169"/>
      <c r="Z214" s="170"/>
      <c r="AA214" s="167"/>
      <c r="AB214" s="171"/>
      <c r="AC214" s="167"/>
      <c r="AD214" s="167"/>
      <c r="AE214" s="167"/>
      <c r="AF214" s="167"/>
      <c r="AG214" s="1417" t="s">
        <v>1734</v>
      </c>
      <c r="AH214" s="1417"/>
      <c r="AL214" s="451" t="s">
        <v>1340</v>
      </c>
      <c r="AM214" s="451" t="s">
        <v>1396</v>
      </c>
      <c r="AN214" s="450" t="s">
        <v>1362</v>
      </c>
      <c r="AO214" s="452"/>
      <c r="AP214" s="452"/>
      <c r="AQ214" s="452"/>
      <c r="AR214" s="452"/>
      <c r="AS214" s="452"/>
      <c r="AT214" s="452"/>
      <c r="AU214" s="452"/>
      <c r="AV214" s="452"/>
      <c r="AW214" s="452"/>
      <c r="AX214" s="452"/>
      <c r="AY214" s="452"/>
      <c r="AZ214" s="452"/>
      <c r="BA214" s="452"/>
      <c r="BB214" s="452"/>
      <c r="BC214" s="452"/>
      <c r="BD214" s="452"/>
      <c r="BE214" s="452"/>
      <c r="BF214" s="452"/>
      <c r="BG214" s="452"/>
      <c r="BH214" s="452"/>
      <c r="BI214" s="452"/>
      <c r="BJ214" s="452"/>
      <c r="BK214" s="452"/>
      <c r="BL214" s="452"/>
      <c r="BM214" s="452"/>
      <c r="BN214" s="452"/>
      <c r="BO214" s="452"/>
      <c r="BP214" s="452"/>
    </row>
    <row r="215" spans="1:68" ht="15" customHeight="1" thickBot="1" x14ac:dyDescent="0.35">
      <c r="A215" s="433"/>
      <c r="B215" s="434"/>
      <c r="C215" s="435"/>
      <c r="D215" s="436"/>
      <c r="E215" s="382" t="s">
        <v>217</v>
      </c>
      <c r="F215" s="437"/>
      <c r="G215" s="438"/>
      <c r="H215" s="439">
        <f>'Revenue Projection'!H53</f>
        <v>0</v>
      </c>
      <c r="T215" s="171"/>
      <c r="V215" s="297"/>
      <c r="W215" s="298"/>
      <c r="X215" s="298"/>
      <c r="Y215" s="169"/>
      <c r="AE215" s="286">
        <f>SUM(AD209:AD213)</f>
        <v>0</v>
      </c>
      <c r="AG215" s="127"/>
    </row>
    <row r="216" spans="1:68" ht="15" customHeight="1" thickTop="1" thickBot="1" x14ac:dyDescent="0.35">
      <c r="A216" s="387"/>
      <c r="B216" s="388"/>
      <c r="C216" s="440"/>
      <c r="D216" s="389"/>
      <c r="E216" s="390" t="s">
        <v>467</v>
      </c>
      <c r="F216" s="383"/>
      <c r="G216" s="383"/>
      <c r="H216" s="441">
        <f>SUM(H209:H214)</f>
        <v>0</v>
      </c>
      <c r="T216" s="171"/>
      <c r="V216" s="297"/>
      <c r="W216" s="298"/>
      <c r="X216" s="298"/>
      <c r="Y216" s="169"/>
      <c r="AG216" s="233" t="s">
        <v>1332</v>
      </c>
      <c r="AH216" s="234">
        <f>DSUM($AB$218:$AD$223,$AD$8,$AL$66:$AN$67)</f>
        <v>0</v>
      </c>
    </row>
    <row r="217" spans="1:68" ht="15" customHeight="1" thickBot="1" x14ac:dyDescent="0.35">
      <c r="A217" s="442"/>
      <c r="B217" s="443"/>
      <c r="C217" s="444"/>
      <c r="D217" s="445"/>
      <c r="E217" s="446" t="s">
        <v>1370</v>
      </c>
      <c r="F217" s="282"/>
      <c r="G217" s="282"/>
      <c r="H217" s="407">
        <f>H215-H216</f>
        <v>0</v>
      </c>
      <c r="T217" s="171"/>
      <c r="V217" s="297"/>
      <c r="W217" s="298"/>
      <c r="X217" s="298"/>
      <c r="Y217" s="169"/>
      <c r="AC217" s="98" t="s">
        <v>1733</v>
      </c>
      <c r="AF217" s="450"/>
      <c r="AG217" s="233" t="s">
        <v>1254</v>
      </c>
      <c r="AH217" s="234">
        <f>DSUM($AB$218:$AD$223,$AD$8,$AL$78:$AN$79)</f>
        <v>0</v>
      </c>
    </row>
    <row r="218" spans="1:68" ht="15" hidden="1" customHeight="1" x14ac:dyDescent="0.3">
      <c r="A218" s="1411" t="s">
        <v>1905</v>
      </c>
      <c r="B218" s="1412"/>
      <c r="C218" s="1412"/>
      <c r="D218" s="1412"/>
      <c r="E218" s="1412"/>
      <c r="F218" s="453"/>
      <c r="G218" s="453"/>
      <c r="H218" s="454"/>
      <c r="I218" s="450"/>
      <c r="J218" s="450"/>
      <c r="K218" s="450"/>
      <c r="L218" s="450"/>
      <c r="M218" s="450"/>
      <c r="N218" s="455"/>
      <c r="O218" s="450"/>
      <c r="P218" s="450"/>
      <c r="Q218" s="450"/>
      <c r="R218" s="450"/>
      <c r="S218" s="450"/>
      <c r="T218" s="456" t="s">
        <v>1365</v>
      </c>
      <c r="U218" s="457" t="s">
        <v>1280</v>
      </c>
      <c r="V218" s="458"/>
      <c r="W218" s="450" t="s">
        <v>1733</v>
      </c>
      <c r="X218" s="450"/>
      <c r="Y218" s="455"/>
      <c r="Z218" s="450"/>
      <c r="AA218" s="450"/>
      <c r="AB218" s="457" t="s">
        <v>235</v>
      </c>
      <c r="AC218" s="457" t="s">
        <v>1310</v>
      </c>
      <c r="AD218" s="457" t="s">
        <v>1311</v>
      </c>
      <c r="AE218" s="450"/>
      <c r="AG218" s="233" t="s">
        <v>1315</v>
      </c>
      <c r="AH218" s="234">
        <f>DSUM($AB$218:$AD$223,$AD$8,$AL$105:$AN$106)</f>
        <v>0</v>
      </c>
      <c r="AL218" s="207" t="s">
        <v>235</v>
      </c>
      <c r="AM218" s="208" t="s">
        <v>1310</v>
      </c>
      <c r="AN218" s="208" t="s">
        <v>1311</v>
      </c>
    </row>
    <row r="219" spans="1:68" ht="15" hidden="1" customHeight="1" x14ac:dyDescent="0.3">
      <c r="A219" s="459" t="s">
        <v>290</v>
      </c>
      <c r="B219" s="460" t="s">
        <v>1332</v>
      </c>
      <c r="C219" s="461">
        <v>0</v>
      </c>
      <c r="D219" s="462">
        <f t="shared" ref="D219:D224" si="46">ROUND(C219,2)</f>
        <v>0</v>
      </c>
      <c r="E219" s="463">
        <v>64100</v>
      </c>
      <c r="F219" s="464"/>
      <c r="G219" s="465">
        <f t="shared" ref="G219:G224" si="47">D219+F219</f>
        <v>0</v>
      </c>
      <c r="H219" s="466">
        <f>ROUND(D219*E219,0)</f>
        <v>0</v>
      </c>
      <c r="J219" s="229">
        <f>ROUND((E219-$P$1)/(1+$L$3),0)</f>
        <v>50970</v>
      </c>
      <c r="K219" s="230"/>
      <c r="L219" s="231">
        <f>ROUND((((J219*$L$3)+J219)*$L$5),0)</f>
        <v>0</v>
      </c>
      <c r="M219" s="231"/>
      <c r="N219" s="169">
        <f>D219</f>
        <v>0</v>
      </c>
      <c r="P219" s="173">
        <f>ROUND(L219*N219,0)</f>
        <v>0</v>
      </c>
      <c r="T219" s="171" t="s">
        <v>1354</v>
      </c>
      <c r="U219" s="230">
        <f>ROUND($H219+$P219,0)</f>
        <v>0</v>
      </c>
      <c r="V219" s="297"/>
      <c r="W219" s="249" t="s">
        <v>1366</v>
      </c>
      <c r="X219" s="250">
        <f>DSUM(T218:U223,"Pay",$W$5:$X$6)</f>
        <v>0</v>
      </c>
      <c r="Y219" s="169"/>
      <c r="AB219" s="171" t="s">
        <v>1341</v>
      </c>
      <c r="AC219" s="167" t="s">
        <v>1332</v>
      </c>
      <c r="AD219" s="231">
        <f>D219</f>
        <v>0</v>
      </c>
      <c r="AG219" s="258" t="s">
        <v>1318</v>
      </c>
      <c r="AH219" s="234">
        <f>DSUM(AB218:AD223,$AD$8,$AL$163:$AN$164)</f>
        <v>0</v>
      </c>
      <c r="AL219" s="171" t="s">
        <v>1340</v>
      </c>
      <c r="AM219" s="171" t="s">
        <v>1328</v>
      </c>
      <c r="AN219" s="167" t="s">
        <v>1362</v>
      </c>
    </row>
    <row r="220" spans="1:68" ht="15" hidden="1" customHeight="1" x14ac:dyDescent="0.3">
      <c r="A220" s="251" t="s">
        <v>301</v>
      </c>
      <c r="B220" s="355" t="s">
        <v>1725</v>
      </c>
      <c r="C220" s="467">
        <v>0</v>
      </c>
      <c r="D220" s="256">
        <f t="shared" si="46"/>
        <v>0</v>
      </c>
      <c r="E220" s="468">
        <v>36</v>
      </c>
      <c r="F220" s="469"/>
      <c r="G220" s="256">
        <f t="shared" si="47"/>
        <v>0</v>
      </c>
      <c r="H220" s="257">
        <f>ROUND(D220*E220,0)</f>
        <v>0</v>
      </c>
      <c r="J220" s="230"/>
      <c r="K220" s="230"/>
      <c r="L220" s="231"/>
      <c r="M220" s="231"/>
      <c r="T220" s="171" t="s">
        <v>1354</v>
      </c>
      <c r="U220" s="230">
        <f>ROUND($H220+$P220,0)</f>
        <v>0</v>
      </c>
      <c r="V220" s="297"/>
      <c r="W220" s="249" t="s">
        <v>1367</v>
      </c>
      <c r="X220" s="250">
        <f>DSUM(T218:U223,"Pay",$W$8:$X$9)</f>
        <v>0</v>
      </c>
      <c r="Y220" s="169"/>
      <c r="AB220" s="171" t="s">
        <v>1341</v>
      </c>
      <c r="AC220" s="167" t="s">
        <v>1254</v>
      </c>
      <c r="AD220" s="319">
        <f>ROUND(D220/(196*7.5),4)</f>
        <v>0</v>
      </c>
      <c r="AG220" s="167"/>
      <c r="AH220" s="167"/>
    </row>
    <row r="221" spans="1:68" ht="15" hidden="1" customHeight="1" thickBot="1" x14ac:dyDescent="0.35">
      <c r="A221" s="251" t="s">
        <v>343</v>
      </c>
      <c r="B221" s="355" t="s">
        <v>1615</v>
      </c>
      <c r="C221" s="253">
        <v>0</v>
      </c>
      <c r="D221" s="254">
        <f t="shared" si="46"/>
        <v>0</v>
      </c>
      <c r="E221" s="468">
        <v>30000</v>
      </c>
      <c r="F221" s="469"/>
      <c r="G221" s="256">
        <f t="shared" si="47"/>
        <v>0</v>
      </c>
      <c r="H221" s="257">
        <f>ROUND(D221*E221,0)</f>
        <v>0</v>
      </c>
      <c r="T221" s="171" t="s">
        <v>1330</v>
      </c>
      <c r="U221" s="230">
        <f>ROUND($H221+$P221,0)</f>
        <v>0</v>
      </c>
      <c r="V221" s="297"/>
      <c r="W221" s="249" t="s">
        <v>1368</v>
      </c>
      <c r="X221" s="250">
        <f>DSUM(T218:U223,"Pay",$W$11:$X$12)</f>
        <v>0</v>
      </c>
      <c r="Y221" s="169"/>
      <c r="AB221" s="171" t="s">
        <v>1341</v>
      </c>
      <c r="AC221" s="167" t="s">
        <v>1315</v>
      </c>
      <c r="AD221" s="231">
        <f>D221</f>
        <v>0</v>
      </c>
      <c r="AH221" s="376">
        <f>SUM(AH215:AH220)</f>
        <v>0</v>
      </c>
      <c r="AI221" s="334">
        <f>+AH221</f>
        <v>0</v>
      </c>
      <c r="AL221" s="207" t="s">
        <v>235</v>
      </c>
      <c r="AM221" s="208" t="s">
        <v>1310</v>
      </c>
      <c r="AN221" s="208" t="s">
        <v>1311</v>
      </c>
    </row>
    <row r="222" spans="1:68" ht="15" hidden="1" customHeight="1" thickTop="1" thickBot="1" x14ac:dyDescent="0.35">
      <c r="A222" s="251" t="s">
        <v>343</v>
      </c>
      <c r="B222" s="355" t="s">
        <v>1616</v>
      </c>
      <c r="C222" s="253">
        <v>0</v>
      </c>
      <c r="D222" s="254">
        <f t="shared" si="46"/>
        <v>0</v>
      </c>
      <c r="E222" s="255">
        <v>3100</v>
      </c>
      <c r="F222" s="356"/>
      <c r="G222" s="256">
        <f t="shared" si="47"/>
        <v>0</v>
      </c>
      <c r="H222" s="257">
        <f>ROUND(D222*E222,0)</f>
        <v>0</v>
      </c>
      <c r="T222" s="171" t="s">
        <v>1330</v>
      </c>
      <c r="U222" s="230">
        <f>ROUND($H222+$P222,0)</f>
        <v>0</v>
      </c>
      <c r="V222" s="297"/>
      <c r="W222" s="259"/>
      <c r="X222" s="260">
        <f>SUM(X219:X221)</f>
        <v>0</v>
      </c>
      <c r="Y222" s="261">
        <f>+X222</f>
        <v>0</v>
      </c>
      <c r="AB222" s="171" t="s">
        <v>1341</v>
      </c>
      <c r="AC222" s="167" t="s">
        <v>1315</v>
      </c>
      <c r="AD222" s="305">
        <f>ROUND(D222/7.5,2)</f>
        <v>0</v>
      </c>
      <c r="AH222" s="474"/>
      <c r="AL222" s="171" t="s">
        <v>1340</v>
      </c>
      <c r="AM222" s="171" t="s">
        <v>326</v>
      </c>
      <c r="AN222" s="167" t="s">
        <v>1362</v>
      </c>
    </row>
    <row r="223" spans="1:68" s="450" customFormat="1" ht="15" hidden="1" customHeight="1" thickTop="1" thickBot="1" x14ac:dyDescent="0.35">
      <c r="A223" s="251" t="s">
        <v>341</v>
      </c>
      <c r="B223" s="470" t="s">
        <v>508</v>
      </c>
      <c r="C223" s="253">
        <v>0</v>
      </c>
      <c r="D223" s="254">
        <f t="shared" si="46"/>
        <v>0</v>
      </c>
      <c r="E223" s="471">
        <v>0</v>
      </c>
      <c r="F223" s="472"/>
      <c r="G223" s="256">
        <f t="shared" si="47"/>
        <v>0</v>
      </c>
      <c r="H223" s="473">
        <f>ROUND(D223*E223,0)</f>
        <v>0</v>
      </c>
      <c r="I223" s="167"/>
      <c r="J223" s="230"/>
      <c r="K223" s="230"/>
      <c r="L223" s="231"/>
      <c r="M223" s="231"/>
      <c r="N223" s="169"/>
      <c r="O223" s="167"/>
      <c r="P223" s="425"/>
      <c r="Q223" s="167"/>
      <c r="R223" s="170"/>
      <c r="S223" s="167"/>
      <c r="T223" s="171" t="s">
        <v>1330</v>
      </c>
      <c r="U223" s="230">
        <f>ROUND($H223+$P223,0)</f>
        <v>0</v>
      </c>
      <c r="V223" s="297"/>
      <c r="W223" s="167"/>
      <c r="X223" s="167"/>
      <c r="Y223" s="169"/>
      <c r="Z223" s="170"/>
      <c r="AA223" s="167"/>
      <c r="AB223" s="171" t="s">
        <v>1341</v>
      </c>
      <c r="AC223" s="167" t="s">
        <v>1318</v>
      </c>
      <c r="AD223" s="231">
        <f>D223</f>
        <v>0</v>
      </c>
      <c r="AE223" s="167"/>
      <c r="AF223" s="167"/>
      <c r="AG223" s="451"/>
      <c r="AM223" s="451"/>
      <c r="AO223" s="452"/>
      <c r="AP223" s="452"/>
      <c r="AQ223" s="452"/>
      <c r="AR223" s="452"/>
      <c r="AS223" s="452"/>
      <c r="AT223" s="452"/>
      <c r="AU223" s="452"/>
      <c r="AV223" s="452"/>
      <c r="AW223" s="452"/>
      <c r="AX223" s="452"/>
      <c r="AY223" s="452"/>
      <c r="AZ223" s="452"/>
      <c r="BA223" s="452"/>
      <c r="BB223" s="452"/>
      <c r="BC223" s="452"/>
      <c r="BD223" s="452"/>
      <c r="BE223" s="452"/>
      <c r="BF223" s="452"/>
      <c r="BG223" s="452"/>
      <c r="BH223" s="452"/>
      <c r="BI223" s="452"/>
      <c r="BJ223" s="452"/>
      <c r="BK223" s="452"/>
      <c r="BL223" s="452"/>
      <c r="BM223" s="452"/>
      <c r="BN223" s="452"/>
      <c r="BO223" s="452"/>
      <c r="BP223" s="452"/>
    </row>
    <row r="224" spans="1:68" ht="15" hidden="1" customHeight="1" thickBot="1" x14ac:dyDescent="0.35">
      <c r="A224" s="426"/>
      <c r="B224" s="427" t="s">
        <v>1634</v>
      </c>
      <c r="C224" s="428"/>
      <c r="D224" s="428">
        <f t="shared" si="46"/>
        <v>0</v>
      </c>
      <c r="E224" s="429">
        <v>0</v>
      </c>
      <c r="F224" s="430"/>
      <c r="G224" s="431">
        <f t="shared" si="47"/>
        <v>0</v>
      </c>
      <c r="H224" s="432">
        <f>+P224</f>
        <v>0</v>
      </c>
      <c r="J224" s="230"/>
      <c r="K224" s="230"/>
      <c r="L224" s="231"/>
      <c r="M224" s="231"/>
      <c r="P224" s="285">
        <f>SUM(P219:P223)</f>
        <v>0</v>
      </c>
      <c r="T224" s="171"/>
      <c r="V224" s="297"/>
      <c r="W224" s="298"/>
      <c r="X224" s="298"/>
      <c r="Y224" s="169"/>
      <c r="AE224" s="286">
        <f>SUM(AD219:AD223)</f>
        <v>0</v>
      </c>
      <c r="AG224" s="1393" t="s">
        <v>1278</v>
      </c>
      <c r="AH224" s="1393"/>
      <c r="AL224" s="207" t="s">
        <v>235</v>
      </c>
      <c r="AM224" s="208" t="s">
        <v>1310</v>
      </c>
      <c r="AN224" s="208" t="s">
        <v>1311</v>
      </c>
    </row>
    <row r="225" spans="1:40" ht="15" hidden="1" customHeight="1" thickTop="1" x14ac:dyDescent="0.3">
      <c r="A225" s="475"/>
      <c r="B225" s="476"/>
      <c r="C225" s="476"/>
      <c r="D225" s="477"/>
      <c r="E225" s="478" t="s">
        <v>217</v>
      </c>
      <c r="F225" s="479"/>
      <c r="G225" s="480"/>
      <c r="H225" s="481">
        <f>'Revenue Projection'!H55</f>
        <v>0</v>
      </c>
      <c r="T225" s="171"/>
      <c r="V225" s="297"/>
      <c r="W225" s="298"/>
      <c r="X225" s="298"/>
      <c r="Y225" s="169"/>
      <c r="AG225" s="127"/>
      <c r="AL225" s="171" t="s">
        <v>1340</v>
      </c>
      <c r="AM225" s="171" t="s">
        <v>1332</v>
      </c>
      <c r="AN225" s="167" t="s">
        <v>1362</v>
      </c>
    </row>
    <row r="226" spans="1:40" ht="15" hidden="1" customHeight="1" thickBot="1" x14ac:dyDescent="0.35">
      <c r="A226" s="393"/>
      <c r="B226" s="394"/>
      <c r="C226" s="394"/>
      <c r="D226" s="395"/>
      <c r="E226" s="396" t="s">
        <v>1736</v>
      </c>
      <c r="F226" s="482"/>
      <c r="G226" s="482"/>
      <c r="H226" s="483">
        <f>SUM(H219:H224)</f>
        <v>0</v>
      </c>
      <c r="T226" s="171"/>
      <c r="V226" s="297"/>
      <c r="W226" s="298"/>
      <c r="X226" s="298"/>
      <c r="Y226" s="169"/>
      <c r="AF226" s="450"/>
      <c r="AG226" s="233" t="s">
        <v>1328</v>
      </c>
      <c r="AH226" s="234">
        <f>DSUM(AB228:AD233,$AD$8,$AL$51:$AN$52)</f>
        <v>0</v>
      </c>
    </row>
    <row r="227" spans="1:40" ht="15" hidden="1" customHeight="1" thickBot="1" x14ac:dyDescent="0.35">
      <c r="A227" s="484"/>
      <c r="B227" s="485"/>
      <c r="C227" s="485"/>
      <c r="D227" s="486"/>
      <c r="E227" s="487" t="s">
        <v>1370</v>
      </c>
      <c r="F227" s="488"/>
      <c r="G227" s="488"/>
      <c r="H227" s="489">
        <f>H225-H226</f>
        <v>0</v>
      </c>
      <c r="I227" s="450"/>
      <c r="J227" s="450"/>
      <c r="K227" s="450"/>
      <c r="L227" s="450"/>
      <c r="M227" s="450"/>
      <c r="N227" s="455"/>
      <c r="O227" s="450"/>
      <c r="P227" s="450"/>
      <c r="Q227" s="450"/>
      <c r="R227" s="450"/>
      <c r="S227" s="450"/>
      <c r="T227" s="451"/>
      <c r="U227" s="450"/>
      <c r="V227" s="458"/>
      <c r="W227" s="458"/>
      <c r="X227" s="458"/>
      <c r="Y227" s="455"/>
      <c r="Z227" s="450"/>
      <c r="AA227" s="450"/>
      <c r="AB227" s="451"/>
      <c r="AC227" s="54" t="s">
        <v>1656</v>
      </c>
      <c r="AD227" s="450"/>
      <c r="AE227" s="450"/>
      <c r="AG227" s="233" t="s">
        <v>1254</v>
      </c>
      <c r="AH227" s="234">
        <f>DSUM(AB228:AD233,$AD$8,$AL$78:$AN$79)</f>
        <v>0</v>
      </c>
      <c r="AL227" s="207" t="s">
        <v>235</v>
      </c>
      <c r="AM227" s="208" t="s">
        <v>1310</v>
      </c>
      <c r="AN227" s="208" t="s">
        <v>1311</v>
      </c>
    </row>
    <row r="228" spans="1:40" ht="15" customHeight="1" x14ac:dyDescent="0.3">
      <c r="A228" s="1404" t="s">
        <v>1907</v>
      </c>
      <c r="B228" s="1405"/>
      <c r="C228" s="1405"/>
      <c r="D228" s="1405"/>
      <c r="E228" s="1405"/>
      <c r="F228" s="490"/>
      <c r="G228" s="490"/>
      <c r="H228" s="332"/>
      <c r="T228" s="207" t="s">
        <v>1365</v>
      </c>
      <c r="U228" s="208" t="s">
        <v>1280</v>
      </c>
      <c r="V228" s="297"/>
      <c r="W228" s="167" t="s">
        <v>1276</v>
      </c>
      <c r="Y228" s="169"/>
      <c r="AB228" s="208" t="s">
        <v>235</v>
      </c>
      <c r="AC228" s="208" t="s">
        <v>1310</v>
      </c>
      <c r="AD228" s="208" t="s">
        <v>1311</v>
      </c>
      <c r="AG228" s="233" t="s">
        <v>1315</v>
      </c>
      <c r="AH228" s="234">
        <f>DSUM(AB228:AD233,$AD$8,$AL$105:$AN$106)</f>
        <v>0</v>
      </c>
      <c r="AL228" s="171" t="s">
        <v>1340</v>
      </c>
      <c r="AM228" s="171" t="s">
        <v>300</v>
      </c>
      <c r="AN228" s="167" t="s">
        <v>1362</v>
      </c>
    </row>
    <row r="229" spans="1:40" ht="15" customHeight="1" x14ac:dyDescent="0.3">
      <c r="A229" s="294" t="s">
        <v>290</v>
      </c>
      <c r="B229" s="295" t="s">
        <v>506</v>
      </c>
      <c r="C229" s="364">
        <v>0</v>
      </c>
      <c r="D229" s="365">
        <f t="shared" ref="D229:D234" si="48">ROUND(C229,2)</f>
        <v>0</v>
      </c>
      <c r="E229" s="418">
        <v>64100</v>
      </c>
      <c r="F229" s="419"/>
      <c r="G229" s="367">
        <f t="shared" ref="G229:G234" si="49">D229+F229</f>
        <v>0</v>
      </c>
      <c r="H229" s="368">
        <f>ROUND(D229*E229,0)</f>
        <v>0</v>
      </c>
      <c r="J229" s="229">
        <f>ROUND((E229-$P$1)/(1+$L$3),0)</f>
        <v>50970</v>
      </c>
      <c r="K229" s="230"/>
      <c r="L229" s="231">
        <f>ROUND((((J229*$L$3)+J229)*$L$5),0)</f>
        <v>0</v>
      </c>
      <c r="M229" s="231"/>
      <c r="N229" s="169">
        <f>D229</f>
        <v>0</v>
      </c>
      <c r="P229" s="173">
        <f>ROUND(L229*N229,0)</f>
        <v>0</v>
      </c>
      <c r="T229" s="171" t="s">
        <v>1354</v>
      </c>
      <c r="U229" s="230">
        <f>ROUND($H229+$P229,0)</f>
        <v>0</v>
      </c>
      <c r="V229" s="297"/>
      <c r="W229" s="249" t="s">
        <v>1366</v>
      </c>
      <c r="X229" s="250">
        <f>DSUM(T228:U233,"Pay",$W$5:$X$6)</f>
        <v>0</v>
      </c>
      <c r="Y229" s="169"/>
      <c r="AB229" s="171" t="s">
        <v>1341</v>
      </c>
      <c r="AC229" s="167" t="s">
        <v>1328</v>
      </c>
      <c r="AD229" s="231">
        <f>D229</f>
        <v>0</v>
      </c>
      <c r="AG229" s="258" t="s">
        <v>1318</v>
      </c>
      <c r="AH229" s="234">
        <f>DSUM(AB228:AD233,$AD$8,$AL$163:$AN$164)</f>
        <v>0</v>
      </c>
      <c r="AL229" s="171"/>
    </row>
    <row r="230" spans="1:40" ht="15" customHeight="1" x14ac:dyDescent="0.3">
      <c r="A230" s="242" t="s">
        <v>301</v>
      </c>
      <c r="B230" s="299" t="s">
        <v>302</v>
      </c>
      <c r="C230" s="318">
        <v>0</v>
      </c>
      <c r="D230" s="248">
        <f t="shared" si="48"/>
        <v>0</v>
      </c>
      <c r="E230" s="420">
        <v>36</v>
      </c>
      <c r="F230" s="421"/>
      <c r="G230" s="248">
        <f t="shared" si="49"/>
        <v>0</v>
      </c>
      <c r="H230" s="309">
        <f>ROUND(D230*E230,0)</f>
        <v>0</v>
      </c>
      <c r="J230" s="230"/>
      <c r="K230" s="230"/>
      <c r="L230" s="231"/>
      <c r="M230" s="231"/>
      <c r="T230" s="171" t="s">
        <v>1354</v>
      </c>
      <c r="U230" s="230">
        <f>ROUND($H230+$P230,0)</f>
        <v>0</v>
      </c>
      <c r="V230" s="297"/>
      <c r="W230" s="249" t="s">
        <v>1367</v>
      </c>
      <c r="X230" s="250">
        <f>DSUM(T228:U233,"Pay",$W$8:$X$9)</f>
        <v>0</v>
      </c>
      <c r="Y230" s="169"/>
      <c r="AB230" s="171" t="s">
        <v>1341</v>
      </c>
      <c r="AC230" s="167" t="s">
        <v>1254</v>
      </c>
      <c r="AD230" s="319">
        <f>ROUND(D230/(196*7.5),4)</f>
        <v>0</v>
      </c>
      <c r="AG230" s="167"/>
      <c r="AH230" s="167"/>
      <c r="AL230" s="207" t="s">
        <v>235</v>
      </c>
      <c r="AM230" s="208" t="s">
        <v>1310</v>
      </c>
      <c r="AN230" s="208" t="s">
        <v>1311</v>
      </c>
    </row>
    <row r="231" spans="1:40" ht="15" customHeight="1" thickBot="1" x14ac:dyDescent="0.35">
      <c r="A231" s="242" t="s">
        <v>343</v>
      </c>
      <c r="B231" s="299" t="s">
        <v>507</v>
      </c>
      <c r="C231" s="244">
        <v>0</v>
      </c>
      <c r="D231" s="246">
        <f t="shared" si="48"/>
        <v>0</v>
      </c>
      <c r="E231" s="420">
        <v>30000</v>
      </c>
      <c r="F231" s="421"/>
      <c r="G231" s="248">
        <f t="shared" si="49"/>
        <v>0</v>
      </c>
      <c r="H231" s="309">
        <f>ROUND(D231*E231,0)</f>
        <v>0</v>
      </c>
      <c r="T231" s="171" t="s">
        <v>1330</v>
      </c>
      <c r="U231" s="230">
        <f>ROUND($H231+$P231,0)</f>
        <v>0</v>
      </c>
      <c r="V231" s="297"/>
      <c r="W231" s="249" t="s">
        <v>1368</v>
      </c>
      <c r="X231" s="250">
        <f>DSUM(T228:U233,"Pay",$W$11:$X$12)</f>
        <v>0</v>
      </c>
      <c r="Y231" s="169"/>
      <c r="AB231" s="171" t="s">
        <v>1341</v>
      </c>
      <c r="AC231" s="167" t="s">
        <v>1315</v>
      </c>
      <c r="AD231" s="231">
        <f>D231</f>
        <v>0</v>
      </c>
      <c r="AH231" s="376">
        <f>SUM(AH225:AH230)</f>
        <v>0</v>
      </c>
      <c r="AI231" s="334">
        <f>+AH231</f>
        <v>0</v>
      </c>
      <c r="AL231" s="171" t="s">
        <v>1340</v>
      </c>
      <c r="AM231" s="171" t="s">
        <v>1255</v>
      </c>
      <c r="AN231" s="167" t="s">
        <v>1362</v>
      </c>
    </row>
    <row r="232" spans="1:40" ht="15" customHeight="1" thickTop="1" thickBot="1" x14ac:dyDescent="0.35">
      <c r="A232" s="242" t="s">
        <v>343</v>
      </c>
      <c r="B232" s="299" t="s">
        <v>1616</v>
      </c>
      <c r="C232" s="303">
        <v>0</v>
      </c>
      <c r="D232" s="246">
        <f t="shared" si="48"/>
        <v>0</v>
      </c>
      <c r="E232" s="247">
        <v>3100</v>
      </c>
      <c r="F232" s="304"/>
      <c r="G232" s="248">
        <f t="shared" si="49"/>
        <v>0</v>
      </c>
      <c r="H232" s="309">
        <f>ROUND(D232*E232,0)</f>
        <v>0</v>
      </c>
      <c r="T232" s="171" t="s">
        <v>1330</v>
      </c>
      <c r="U232" s="230">
        <f>ROUND($H232+$P232,0)</f>
        <v>0</v>
      </c>
      <c r="V232" s="297"/>
      <c r="W232" s="259"/>
      <c r="X232" s="260">
        <f>SUM(X229:X231)</f>
        <v>0</v>
      </c>
      <c r="Y232" s="261">
        <f>+X232</f>
        <v>0</v>
      </c>
      <c r="AB232" s="171" t="s">
        <v>1341</v>
      </c>
      <c r="AC232" s="167" t="s">
        <v>1315</v>
      </c>
      <c r="AD232" s="305">
        <f>ROUND(D232/7.5,2)</f>
        <v>0</v>
      </c>
      <c r="AH232" s="167"/>
    </row>
    <row r="233" spans="1:40" ht="15" customHeight="1" thickTop="1" thickBot="1" x14ac:dyDescent="0.35">
      <c r="A233" s="268" t="s">
        <v>341</v>
      </c>
      <c r="B233" s="322" t="s">
        <v>508</v>
      </c>
      <c r="C233" s="270">
        <v>0</v>
      </c>
      <c r="D233" s="271">
        <f t="shared" si="48"/>
        <v>0</v>
      </c>
      <c r="E233" s="1184">
        <v>0</v>
      </c>
      <c r="F233" s="424"/>
      <c r="G233" s="248">
        <f t="shared" si="49"/>
        <v>0</v>
      </c>
      <c r="H233" s="274">
        <f>ROUND(D233*E233,0)</f>
        <v>0</v>
      </c>
      <c r="J233" s="230"/>
      <c r="K233" s="230"/>
      <c r="L233" s="231"/>
      <c r="M233" s="231"/>
      <c r="P233" s="425"/>
      <c r="T233" s="171" t="s">
        <v>1330</v>
      </c>
      <c r="U233" s="230">
        <f>ROUND($H233+$P233,0)</f>
        <v>0</v>
      </c>
      <c r="V233" s="297"/>
      <c r="Y233" s="169"/>
      <c r="AB233" s="171" t="s">
        <v>1341</v>
      </c>
      <c r="AC233" s="167" t="s">
        <v>1318</v>
      </c>
      <c r="AD233" s="231">
        <f>D233</f>
        <v>0</v>
      </c>
      <c r="AH233" s="167"/>
      <c r="AL233" s="171"/>
    </row>
    <row r="234" spans="1:40" ht="15" hidden="1" customHeight="1" thickBot="1" x14ac:dyDescent="0.35">
      <c r="A234" s="426"/>
      <c r="B234" s="427" t="s">
        <v>1634</v>
      </c>
      <c r="C234" s="428"/>
      <c r="D234" s="428">
        <f t="shared" si="48"/>
        <v>0</v>
      </c>
      <c r="E234" s="429">
        <v>0</v>
      </c>
      <c r="F234" s="430"/>
      <c r="G234" s="431">
        <f t="shared" si="49"/>
        <v>0</v>
      </c>
      <c r="H234" s="432">
        <f>+P234</f>
        <v>0</v>
      </c>
      <c r="J234" s="230"/>
      <c r="K234" s="230"/>
      <c r="L234" s="231"/>
      <c r="M234" s="231"/>
      <c r="P234" s="285">
        <f>SUM(P229:P233)</f>
        <v>0</v>
      </c>
      <c r="T234" s="171"/>
      <c r="V234" s="297"/>
      <c r="W234" s="298"/>
      <c r="X234" s="298"/>
      <c r="Y234" s="169"/>
      <c r="AG234" s="1393" t="s">
        <v>309</v>
      </c>
      <c r="AH234" s="1393"/>
    </row>
    <row r="235" spans="1:40" ht="15" customHeight="1" thickBot="1" x14ac:dyDescent="0.35">
      <c r="A235" s="433"/>
      <c r="B235" s="434"/>
      <c r="C235" s="434"/>
      <c r="D235" s="491"/>
      <c r="E235" s="492" t="s">
        <v>217</v>
      </c>
      <c r="F235" s="493"/>
      <c r="G235" s="438"/>
      <c r="H235" s="439">
        <f>'Revenue Projection'!H57</f>
        <v>0</v>
      </c>
      <c r="T235" s="171"/>
      <c r="V235" s="297"/>
      <c r="W235" s="298"/>
      <c r="X235" s="298"/>
      <c r="Y235" s="169"/>
      <c r="AE235" s="286">
        <f>SUM(AD229:AD233)</f>
        <v>0</v>
      </c>
      <c r="AG235" s="171"/>
      <c r="AL235" s="207" t="s">
        <v>235</v>
      </c>
      <c r="AM235" s="208" t="s">
        <v>1310</v>
      </c>
      <c r="AN235" s="208" t="s">
        <v>1311</v>
      </c>
    </row>
    <row r="236" spans="1:40" ht="15" customHeight="1" thickTop="1" thickBot="1" x14ac:dyDescent="0.35">
      <c r="A236" s="387"/>
      <c r="B236" s="388"/>
      <c r="C236" s="388"/>
      <c r="D236" s="494"/>
      <c r="E236" s="495" t="s">
        <v>468</v>
      </c>
      <c r="F236" s="496"/>
      <c r="G236" s="383"/>
      <c r="H236" s="441">
        <f>SUM(H229:H234)</f>
        <v>0</v>
      </c>
      <c r="T236" s="171"/>
      <c r="V236" s="297"/>
      <c r="W236" s="298"/>
      <c r="X236" s="298"/>
      <c r="Y236" s="169"/>
      <c r="AG236" s="233" t="s">
        <v>1264</v>
      </c>
      <c r="AH236" s="234">
        <f>DSUM(AB238:AD239,$AD$8,$AL$54:$AN$55)</f>
        <v>6.4</v>
      </c>
      <c r="AL236" s="171" t="s">
        <v>1340</v>
      </c>
      <c r="AM236" s="171" t="s">
        <v>1254</v>
      </c>
      <c r="AN236" s="167" t="s">
        <v>1362</v>
      </c>
    </row>
    <row r="237" spans="1:40" ht="15" customHeight="1" thickBot="1" x14ac:dyDescent="0.35">
      <c r="A237" s="442"/>
      <c r="B237" s="443"/>
      <c r="C237" s="443"/>
      <c r="D237" s="497"/>
      <c r="E237" s="498" t="s">
        <v>1370</v>
      </c>
      <c r="F237" s="499"/>
      <c r="G237" s="282"/>
      <c r="H237" s="407">
        <f>H235-H236</f>
        <v>0</v>
      </c>
      <c r="T237" s="171"/>
      <c r="V237" s="297"/>
      <c r="W237" s="298"/>
      <c r="X237" s="298"/>
      <c r="Y237" s="169"/>
      <c r="AC237" s="98" t="s">
        <v>494</v>
      </c>
      <c r="AG237" s="503"/>
      <c r="AH237" s="169"/>
    </row>
    <row r="238" spans="1:40" ht="15" customHeight="1" thickBot="1" x14ac:dyDescent="0.35">
      <c r="A238" s="500" t="s">
        <v>1835</v>
      </c>
      <c r="B238" s="290"/>
      <c r="C238" s="501"/>
      <c r="D238" s="502"/>
      <c r="E238" s="292"/>
      <c r="F238" s="292"/>
      <c r="G238" s="292"/>
      <c r="H238" s="332"/>
      <c r="T238" s="207" t="s">
        <v>1365</v>
      </c>
      <c r="U238" s="208" t="s">
        <v>1280</v>
      </c>
      <c r="V238" s="297"/>
      <c r="W238" s="232" t="s">
        <v>494</v>
      </c>
      <c r="Y238" s="169"/>
      <c r="AB238" s="208" t="s">
        <v>235</v>
      </c>
      <c r="AC238" s="208" t="s">
        <v>1310</v>
      </c>
      <c r="AD238" s="208" t="s">
        <v>1311</v>
      </c>
      <c r="AH238" s="376">
        <f>SUM(AH235:AH236)</f>
        <v>6.4</v>
      </c>
      <c r="AI238" s="334">
        <f>+AH238</f>
        <v>6.4</v>
      </c>
      <c r="AL238" s="207" t="s">
        <v>235</v>
      </c>
      <c r="AM238" s="208" t="s">
        <v>1310</v>
      </c>
      <c r="AN238" s="208" t="s">
        <v>1311</v>
      </c>
    </row>
    <row r="239" spans="1:40" ht="15" customHeight="1" thickTop="1" thickBot="1" x14ac:dyDescent="0.35">
      <c r="A239" s="504" t="s">
        <v>290</v>
      </c>
      <c r="B239" s="505" t="s">
        <v>506</v>
      </c>
      <c r="C239" s="506">
        <f>'Pre-Determined'!D17</f>
        <v>6.4</v>
      </c>
      <c r="D239" s="507">
        <f>ROUND(C239,2)</f>
        <v>6.4</v>
      </c>
      <c r="E239" s="1176">
        <v>60700</v>
      </c>
      <c r="F239" s="448"/>
      <c r="G239" s="226">
        <f>D239+F239</f>
        <v>6.4</v>
      </c>
      <c r="H239" s="508">
        <f>ROUND(D239*E239,0)</f>
        <v>388480</v>
      </c>
      <c r="J239" s="229">
        <f>ROUND((E239-$P$1)/(1+$L$3),0)</f>
        <v>47957</v>
      </c>
      <c r="K239" s="230"/>
      <c r="L239" s="231">
        <f>ROUND((((J239*$L$3)+J239)*$L$5),0)</f>
        <v>0</v>
      </c>
      <c r="M239" s="231"/>
      <c r="N239" s="169">
        <f>D239</f>
        <v>6.4</v>
      </c>
      <c r="P239" s="275">
        <f>ROUND(L239*N239,0)</f>
        <v>0</v>
      </c>
      <c r="T239" s="171" t="s">
        <v>1354</v>
      </c>
      <c r="U239" s="230">
        <f>ROUND($H239+$P239,0)</f>
        <v>388480</v>
      </c>
      <c r="V239" s="297"/>
      <c r="W239" s="249" t="s">
        <v>1366</v>
      </c>
      <c r="X239" s="250">
        <f>DSUM(T238:U239,"Pay",$W$5:$X$6)</f>
        <v>0</v>
      </c>
      <c r="Y239" s="169"/>
      <c r="AB239" s="171" t="s">
        <v>1341</v>
      </c>
      <c r="AC239" s="167" t="s">
        <v>1264</v>
      </c>
      <c r="AD239" s="231">
        <f>D239</f>
        <v>6.4</v>
      </c>
      <c r="AH239" s="474"/>
      <c r="AL239" s="171" t="s">
        <v>1340</v>
      </c>
      <c r="AM239" s="171" t="s">
        <v>1719</v>
      </c>
      <c r="AN239" s="167" t="s">
        <v>1362</v>
      </c>
    </row>
    <row r="240" spans="1:40" ht="15" hidden="1" customHeight="1" thickBot="1" x14ac:dyDescent="0.35">
      <c r="A240" s="509"/>
      <c r="B240" s="510" t="s">
        <v>1634</v>
      </c>
      <c r="C240" s="511"/>
      <c r="D240" s="511"/>
      <c r="E240" s="512">
        <v>0</v>
      </c>
      <c r="F240" s="513"/>
      <c r="G240" s="514"/>
      <c r="H240" s="432">
        <f>+P240</f>
        <v>0</v>
      </c>
      <c r="P240" s="285">
        <f>SUM(P239)</f>
        <v>0</v>
      </c>
      <c r="T240" s="171"/>
      <c r="V240" s="297"/>
      <c r="W240" s="249" t="s">
        <v>1367</v>
      </c>
      <c r="X240" s="250">
        <f>DSUM(T238:U239,"Pay",$W$8:$X$9)</f>
        <v>388480</v>
      </c>
      <c r="Y240" s="169"/>
      <c r="AH240" s="474"/>
    </row>
    <row r="241" spans="1:40" ht="15" customHeight="1" thickBot="1" x14ac:dyDescent="0.35">
      <c r="A241" s="433"/>
      <c r="B241" s="434"/>
      <c r="C241" s="435"/>
      <c r="D241" s="436"/>
      <c r="E241" s="382" t="s">
        <v>217</v>
      </c>
      <c r="F241" s="383"/>
      <c r="G241" s="383"/>
      <c r="H241" s="439">
        <f>'Revenue Projection'!H24</f>
        <v>388480</v>
      </c>
      <c r="T241" s="171"/>
      <c r="V241" s="297"/>
      <c r="W241" s="249" t="s">
        <v>1368</v>
      </c>
      <c r="X241" s="250">
        <f>DSUM(T238:U239,"Pay",$W$11:$X$12)</f>
        <v>0</v>
      </c>
      <c r="Y241" s="169"/>
      <c r="AE241" s="286">
        <f>SUM(AD239)</f>
        <v>6.4</v>
      </c>
      <c r="AG241" s="1393" t="s">
        <v>1923</v>
      </c>
      <c r="AH241" s="1393"/>
      <c r="AL241" s="207" t="s">
        <v>235</v>
      </c>
      <c r="AM241" s="208" t="s">
        <v>1310</v>
      </c>
      <c r="AN241" s="208" t="s">
        <v>1311</v>
      </c>
    </row>
    <row r="242" spans="1:40" ht="15" customHeight="1" thickTop="1" thickBot="1" x14ac:dyDescent="0.35">
      <c r="A242" s="387"/>
      <c r="B242" s="388"/>
      <c r="C242" s="440"/>
      <c r="D242" s="389"/>
      <c r="E242" s="390" t="s">
        <v>1371</v>
      </c>
      <c r="F242" s="383"/>
      <c r="G242" s="383"/>
      <c r="H242" s="441">
        <f>SUM(H239:H240)</f>
        <v>388480</v>
      </c>
      <c r="T242" s="171"/>
      <c r="V242" s="297"/>
      <c r="W242" s="259"/>
      <c r="X242" s="260">
        <f>SUM(X239:X241)</f>
        <v>388480</v>
      </c>
      <c r="Y242" s="261">
        <f>+X242</f>
        <v>388480</v>
      </c>
      <c r="AG242" s="233" t="s">
        <v>1328</v>
      </c>
      <c r="AH242" s="234">
        <f>DSUM($AB$244:$AD$245,$AD$8,$AL$51:$AN$52)</f>
        <v>0</v>
      </c>
      <c r="AL242" s="171" t="s">
        <v>1340</v>
      </c>
      <c r="AM242" s="171" t="s">
        <v>337</v>
      </c>
      <c r="AN242" s="167" t="s">
        <v>1362</v>
      </c>
    </row>
    <row r="243" spans="1:40" ht="15" customHeight="1" thickBot="1" x14ac:dyDescent="0.35">
      <c r="A243" s="515"/>
      <c r="B243" s="516"/>
      <c r="C243" s="517"/>
      <c r="D243" s="518"/>
      <c r="E243" s="282" t="s">
        <v>1370</v>
      </c>
      <c r="F243" s="519"/>
      <c r="G243" s="519"/>
      <c r="H243" s="407">
        <f>H241-H242</f>
        <v>0</v>
      </c>
      <c r="V243" s="297"/>
      <c r="W243" s="298"/>
      <c r="X243" s="298"/>
      <c r="Y243" s="169"/>
      <c r="AC243" s="98" t="s">
        <v>1922</v>
      </c>
      <c r="AG243" s="233" t="s">
        <v>1254</v>
      </c>
      <c r="AH243" s="234">
        <f>DSUM(AB244:AD249,$AD$8,$AL$78:$AN$79)</f>
        <v>0</v>
      </c>
    </row>
    <row r="244" spans="1:40" ht="15" customHeight="1" x14ac:dyDescent="0.3">
      <c r="A244" s="1123" t="s">
        <v>1920</v>
      </c>
      <c r="B244" s="290"/>
      <c r="C244" s="501"/>
      <c r="D244" s="502"/>
      <c r="E244" s="533"/>
      <c r="F244" s="533"/>
      <c r="G244" s="533"/>
      <c r="H244" s="416"/>
      <c r="R244" s="167"/>
      <c r="T244" s="207" t="s">
        <v>1365</v>
      </c>
      <c r="U244" s="208" t="s">
        <v>1280</v>
      </c>
      <c r="V244" s="298"/>
      <c r="W244" s="232" t="s">
        <v>1922</v>
      </c>
      <c r="Y244" s="169"/>
      <c r="Z244" s="167"/>
      <c r="AB244" s="208" t="s">
        <v>235</v>
      </c>
      <c r="AC244" s="208" t="s">
        <v>1310</v>
      </c>
      <c r="AD244" s="208" t="s">
        <v>1311</v>
      </c>
      <c r="AG244" s="167"/>
      <c r="AH244" s="167"/>
      <c r="AL244" s="207" t="s">
        <v>235</v>
      </c>
      <c r="AM244" s="208" t="s">
        <v>1310</v>
      </c>
      <c r="AN244" s="208" t="s">
        <v>1311</v>
      </c>
    </row>
    <row r="245" spans="1:40" ht="15" customHeight="1" thickBot="1" x14ac:dyDescent="0.35">
      <c r="A245" s="362" t="s">
        <v>290</v>
      </c>
      <c r="B245" s="417" t="s">
        <v>506</v>
      </c>
      <c r="C245" s="364">
        <v>0</v>
      </c>
      <c r="D245" s="365">
        <f>ROUND(C245,2)</f>
        <v>0</v>
      </c>
      <c r="E245" s="418">
        <v>64100</v>
      </c>
      <c r="F245" s="419"/>
      <c r="G245" s="367">
        <f>D245+F245</f>
        <v>0</v>
      </c>
      <c r="H245" s="418">
        <f>ROUND(D245*E245,0)</f>
        <v>0</v>
      </c>
      <c r="J245" s="229">
        <f>ROUND((E245-$P$1)/(1+$L$3),0)</f>
        <v>50970</v>
      </c>
      <c r="K245" s="230"/>
      <c r="L245" s="231">
        <f>ROUND((((J245*$L$3)+J245)*$L$5),0)</f>
        <v>0</v>
      </c>
      <c r="M245" s="231"/>
      <c r="N245" s="169">
        <f>D245</f>
        <v>0</v>
      </c>
      <c r="P245" s="173">
        <f>ROUND(L245*N245,0)</f>
        <v>0</v>
      </c>
      <c r="R245" s="167"/>
      <c r="T245" s="171" t="s">
        <v>1354</v>
      </c>
      <c r="U245" s="230">
        <f>ROUND($H245+$P245,0)</f>
        <v>0</v>
      </c>
      <c r="V245" s="298"/>
      <c r="W245" s="249" t="s">
        <v>1366</v>
      </c>
      <c r="X245" s="250">
        <f>DSUM(T244:U246,"Pay",$W$5:$X$6)</f>
        <v>0</v>
      </c>
      <c r="Y245" s="169"/>
      <c r="Z245" s="167"/>
      <c r="AB245" s="171" t="s">
        <v>1341</v>
      </c>
      <c r="AC245" s="167" t="s">
        <v>1328</v>
      </c>
      <c r="AD245" s="231">
        <f>D245</f>
        <v>0</v>
      </c>
      <c r="AH245" s="376">
        <f>SUM(AH242:AH244)</f>
        <v>0</v>
      </c>
      <c r="AI245" s="334">
        <f>+AH245</f>
        <v>0</v>
      </c>
      <c r="AL245" s="171" t="s">
        <v>1340</v>
      </c>
      <c r="AM245" s="171" t="s">
        <v>338</v>
      </c>
      <c r="AN245" s="167" t="s">
        <v>1362</v>
      </c>
    </row>
    <row r="246" spans="1:40" ht="15" customHeight="1" thickTop="1" thickBot="1" x14ac:dyDescent="0.35">
      <c r="A246" s="268" t="s">
        <v>301</v>
      </c>
      <c r="B246" s="540" t="s">
        <v>302</v>
      </c>
      <c r="C246" s="572">
        <v>0</v>
      </c>
      <c r="D246" s="324">
        <f>ROUND(C246,2)</f>
        <v>0</v>
      </c>
      <c r="E246" s="1177">
        <v>36</v>
      </c>
      <c r="F246" s="573"/>
      <c r="G246" s="324">
        <f>D246+F246</f>
        <v>0</v>
      </c>
      <c r="H246" s="274">
        <f>ROUND(D246*E246,0)</f>
        <v>0</v>
      </c>
      <c r="J246" s="230"/>
      <c r="K246" s="230"/>
      <c r="L246" s="231"/>
      <c r="M246" s="231"/>
      <c r="T246" s="171" t="s">
        <v>1354</v>
      </c>
      <c r="U246" s="230">
        <f>ROUND($H246+$P246,0)</f>
        <v>0</v>
      </c>
      <c r="V246" s="297"/>
      <c r="W246" s="249" t="s">
        <v>1367</v>
      </c>
      <c r="X246" s="250">
        <f>DSUM(T244:U249,"Pay",$W$8:$X$9)</f>
        <v>0</v>
      </c>
      <c r="Y246" s="169"/>
      <c r="AB246" s="171" t="s">
        <v>1341</v>
      </c>
      <c r="AC246" s="167" t="s">
        <v>1254</v>
      </c>
      <c r="AD246" s="319">
        <f>ROUND(D246/(196*7.5),4)</f>
        <v>0</v>
      </c>
      <c r="AH246" s="474"/>
      <c r="AL246" s="171"/>
    </row>
    <row r="247" spans="1:40" ht="15" hidden="1" customHeight="1" thickBot="1" x14ac:dyDescent="0.35">
      <c r="A247" s="509"/>
      <c r="B247" s="510" t="s">
        <v>1634</v>
      </c>
      <c r="C247" s="511"/>
      <c r="D247" s="511"/>
      <c r="E247" s="512">
        <v>0</v>
      </c>
      <c r="F247" s="560"/>
      <c r="G247" s="561"/>
      <c r="H247" s="432">
        <f>+P247</f>
        <v>0</v>
      </c>
      <c r="P247" s="285">
        <f>SUM(P245:P245)</f>
        <v>0</v>
      </c>
      <c r="T247" s="171"/>
      <c r="V247" s="297"/>
      <c r="W247" s="249"/>
      <c r="X247" s="250"/>
      <c r="Y247" s="169"/>
      <c r="AE247" s="167">
        <f>SUM(AD245:AD246)</f>
        <v>0</v>
      </c>
      <c r="AH247" s="167"/>
      <c r="AL247" s="207" t="s">
        <v>235</v>
      </c>
      <c r="AM247" s="208" t="s">
        <v>1310</v>
      </c>
      <c r="AN247" s="208" t="s">
        <v>1311</v>
      </c>
    </row>
    <row r="248" spans="1:40" ht="15" customHeight="1" x14ac:dyDescent="0.3">
      <c r="A248" s="1125"/>
      <c r="B248" s="1124"/>
      <c r="C248" s="1124"/>
      <c r="D248" s="491"/>
      <c r="E248" s="492" t="s">
        <v>217</v>
      </c>
      <c r="F248" s="496"/>
      <c r="G248" s="496"/>
      <c r="H248" s="439">
        <f>+'Revenue Projection'!H26</f>
        <v>0</v>
      </c>
      <c r="T248" s="171"/>
      <c r="V248" s="297"/>
      <c r="W248" s="249" t="s">
        <v>1368</v>
      </c>
      <c r="X248" s="250">
        <f>DSUM(T244:U246,"Pay",$W$11:$X$12)</f>
        <v>0</v>
      </c>
      <c r="Y248" s="169"/>
      <c r="AG248" s="1393" t="s">
        <v>310</v>
      </c>
      <c r="AH248" s="1393"/>
      <c r="AL248" s="171" t="s">
        <v>1340</v>
      </c>
      <c r="AM248" s="171" t="s">
        <v>1297</v>
      </c>
      <c r="AN248" s="167" t="s">
        <v>1362</v>
      </c>
    </row>
    <row r="249" spans="1:40" ht="15" customHeight="1" thickBot="1" x14ac:dyDescent="0.35">
      <c r="A249" s="1126"/>
      <c r="B249" s="613"/>
      <c r="C249" s="440"/>
      <c r="D249" s="494"/>
      <c r="E249" s="495" t="s">
        <v>1921</v>
      </c>
      <c r="F249" s="496"/>
      <c r="G249" s="496"/>
      <c r="H249" s="441">
        <f>SUM(H245:H247)</f>
        <v>0</v>
      </c>
      <c r="T249" s="171"/>
      <c r="V249" s="297"/>
      <c r="W249" s="259"/>
      <c r="X249" s="260">
        <f>SUM(X245:X248)</f>
        <v>0</v>
      </c>
      <c r="Y249" s="261">
        <f>+X249</f>
        <v>0</v>
      </c>
      <c r="AG249" s="233" t="s">
        <v>1328</v>
      </c>
      <c r="AH249" s="234">
        <f>DSUM(AB251:AD252,$AD$8,$AL$51:$AN$52)</f>
        <v>0</v>
      </c>
    </row>
    <row r="250" spans="1:40" ht="15" customHeight="1" thickBot="1" x14ac:dyDescent="0.35">
      <c r="A250" s="1127"/>
      <c r="B250" s="1128"/>
      <c r="C250" s="444"/>
      <c r="D250" s="497"/>
      <c r="E250" s="499" t="s">
        <v>1370</v>
      </c>
      <c r="F250" s="499"/>
      <c r="G250" s="499"/>
      <c r="H250" s="407">
        <f>H248-H249</f>
        <v>0</v>
      </c>
      <c r="V250" s="297"/>
      <c r="W250" s="298"/>
      <c r="X250" s="298"/>
      <c r="Y250" s="169"/>
      <c r="AC250" s="98" t="s">
        <v>1658</v>
      </c>
      <c r="AG250" s="167"/>
      <c r="AH250" s="167"/>
      <c r="AL250" s="207" t="s">
        <v>235</v>
      </c>
      <c r="AM250" s="208" t="s">
        <v>1310</v>
      </c>
      <c r="AN250" s="208" t="s">
        <v>1311</v>
      </c>
    </row>
    <row r="251" spans="1:40" ht="15" customHeight="1" thickBot="1" x14ac:dyDescent="0.35">
      <c r="A251" s="500" t="s">
        <v>1739</v>
      </c>
      <c r="B251" s="290"/>
      <c r="C251" s="501"/>
      <c r="D251" s="531"/>
      <c r="E251" s="532"/>
      <c r="F251" s="533"/>
      <c r="G251" s="533"/>
      <c r="H251" s="534"/>
      <c r="T251" s="207" t="s">
        <v>1365</v>
      </c>
      <c r="U251" s="208" t="s">
        <v>1280</v>
      </c>
      <c r="V251" s="297"/>
      <c r="W251" s="232" t="s">
        <v>496</v>
      </c>
      <c r="Y251" s="169"/>
      <c r="AB251" s="208" t="s">
        <v>235</v>
      </c>
      <c r="AC251" s="208" t="s">
        <v>1310</v>
      </c>
      <c r="AD251" s="208" t="s">
        <v>1311</v>
      </c>
      <c r="AH251" s="376">
        <f>SUM(AH249:AH250)</f>
        <v>0</v>
      </c>
      <c r="AI251" s="334">
        <f>+AH251</f>
        <v>0</v>
      </c>
      <c r="AL251" s="171" t="s">
        <v>1340</v>
      </c>
      <c r="AM251" s="171" t="s">
        <v>1337</v>
      </c>
      <c r="AN251" s="167" t="s">
        <v>1362</v>
      </c>
    </row>
    <row r="252" spans="1:40" ht="15" customHeight="1" thickTop="1" thickBot="1" x14ac:dyDescent="0.35">
      <c r="A252" s="504" t="s">
        <v>290</v>
      </c>
      <c r="B252" s="505" t="s">
        <v>506</v>
      </c>
      <c r="C252" s="535">
        <v>0</v>
      </c>
      <c r="D252" s="507">
        <f>ROUND(C252,2)</f>
        <v>0</v>
      </c>
      <c r="E252" s="1176">
        <v>64100</v>
      </c>
      <c r="F252" s="448"/>
      <c r="G252" s="226">
        <f>D252+F252</f>
        <v>0</v>
      </c>
      <c r="H252" s="508">
        <f>ROUND(D252*E252,0)</f>
        <v>0</v>
      </c>
      <c r="J252" s="229">
        <f>ROUND((E252-$P$1)/(1+$L$3),0)</f>
        <v>50970</v>
      </c>
      <c r="K252" s="230"/>
      <c r="L252" s="231">
        <f>ROUND((((J252*$L$3)+J252)*$L$5),0)</f>
        <v>0</v>
      </c>
      <c r="M252" s="231"/>
      <c r="N252" s="169">
        <f>D252</f>
        <v>0</v>
      </c>
      <c r="P252" s="173">
        <f>ROUND(L252*N252,0)</f>
        <v>0</v>
      </c>
      <c r="T252" s="171" t="s">
        <v>1354</v>
      </c>
      <c r="U252" s="230">
        <f>ROUND($H252+$P252,0)</f>
        <v>0</v>
      </c>
      <c r="V252" s="297"/>
      <c r="W252" s="249" t="s">
        <v>1366</v>
      </c>
      <c r="X252" s="250">
        <f>DSUM(T251:U252,"Pay",$W$5:$X$6)</f>
        <v>0</v>
      </c>
      <c r="Y252" s="169"/>
      <c r="AB252" s="171" t="s">
        <v>1341</v>
      </c>
      <c r="AC252" s="167" t="s">
        <v>1328</v>
      </c>
      <c r="AD252" s="231">
        <f>D252</f>
        <v>0</v>
      </c>
    </row>
    <row r="253" spans="1:40" ht="15" hidden="1" customHeight="1" thickBot="1" x14ac:dyDescent="0.35">
      <c r="A253" s="509"/>
      <c r="B253" s="510" t="s">
        <v>1634</v>
      </c>
      <c r="C253" s="511"/>
      <c r="D253" s="511"/>
      <c r="E253" s="512">
        <v>0</v>
      </c>
      <c r="F253" s="513"/>
      <c r="G253" s="514"/>
      <c r="H253" s="432">
        <f>+P253</f>
        <v>0</v>
      </c>
      <c r="P253" s="285">
        <f>SUM(P252:P252)</f>
        <v>0</v>
      </c>
      <c r="T253" s="171"/>
      <c r="V253" s="297"/>
      <c r="W253" s="249" t="s">
        <v>1367</v>
      </c>
      <c r="X253" s="250">
        <f>DSUM(T251:U252,"Pay",$W$8:$X$9)</f>
        <v>0</v>
      </c>
      <c r="Y253" s="169"/>
      <c r="AE253" s="286">
        <f>SUM(AD252)</f>
        <v>0</v>
      </c>
      <c r="AG253" s="1393" t="s">
        <v>1828</v>
      </c>
      <c r="AH253" s="1393"/>
      <c r="AL253" s="167" t="s">
        <v>235</v>
      </c>
      <c r="AM253" s="171" t="s">
        <v>1310</v>
      </c>
      <c r="AN253" s="167" t="s">
        <v>1311</v>
      </c>
    </row>
    <row r="254" spans="1:40" ht="15" customHeight="1" x14ac:dyDescent="0.3">
      <c r="A254" s="536"/>
      <c r="B254" s="537"/>
      <c r="C254" s="538"/>
      <c r="D254" s="436"/>
      <c r="E254" s="382" t="s">
        <v>217</v>
      </c>
      <c r="F254" s="383"/>
      <c r="G254" s="383"/>
      <c r="H254" s="439">
        <f>'Revenue Projection'!H28</f>
        <v>234820</v>
      </c>
      <c r="T254" s="171"/>
      <c r="V254" s="297"/>
      <c r="W254" s="249" t="s">
        <v>1368</v>
      </c>
      <c r="X254" s="250">
        <f>DSUM(T251:U252,"Pay",$W$11:$X$12)</f>
        <v>0</v>
      </c>
      <c r="Y254" s="169"/>
      <c r="AG254" s="127"/>
      <c r="AL254" s="167" t="s">
        <v>1340</v>
      </c>
      <c r="AM254" s="171" t="s">
        <v>1314</v>
      </c>
      <c r="AN254" s="167" t="s">
        <v>1362</v>
      </c>
    </row>
    <row r="255" spans="1:40" ht="15" customHeight="1" thickBot="1" x14ac:dyDescent="0.35">
      <c r="A255" s="387"/>
      <c r="B255" s="388"/>
      <c r="C255" s="440"/>
      <c r="D255" s="389"/>
      <c r="E255" s="390" t="s">
        <v>1740</v>
      </c>
      <c r="F255" s="383"/>
      <c r="G255" s="383"/>
      <c r="H255" s="441">
        <f>SUM(H252:H253)</f>
        <v>0</v>
      </c>
      <c r="T255" s="171"/>
      <c r="V255" s="297"/>
      <c r="W255" s="259"/>
      <c r="X255" s="260">
        <f>SUM(X252:X254)</f>
        <v>0</v>
      </c>
      <c r="Y255" s="261">
        <f>+X255</f>
        <v>0</v>
      </c>
      <c r="AG255" s="233" t="s">
        <v>1328</v>
      </c>
      <c r="AH255" s="234">
        <f>DSUM(AB257:AD258,$AD$8,$AL$51:$AN$52)</f>
        <v>0</v>
      </c>
      <c r="AL255" s="207"/>
      <c r="AM255" s="208"/>
      <c r="AN255" s="208"/>
    </row>
    <row r="256" spans="1:40" ht="15" customHeight="1" thickBot="1" x14ac:dyDescent="0.35">
      <c r="A256" s="442"/>
      <c r="B256" s="443"/>
      <c r="C256" s="444"/>
      <c r="D256" s="497"/>
      <c r="E256" s="499" t="s">
        <v>1370</v>
      </c>
      <c r="F256" s="499"/>
      <c r="G256" s="499"/>
      <c r="H256" s="407">
        <f>H254-H255</f>
        <v>234820</v>
      </c>
      <c r="V256" s="297"/>
      <c r="W256" s="302"/>
      <c r="X256" s="302"/>
      <c r="Y256" s="169"/>
      <c r="AC256" s="98" t="s">
        <v>1657</v>
      </c>
      <c r="AG256" s="233" t="s">
        <v>1315</v>
      </c>
      <c r="AH256" s="234">
        <f>DSUM(AB257:AD259,$AD$8,$AL$105:$AN$106)</f>
        <v>0</v>
      </c>
      <c r="AL256" s="207" t="s">
        <v>235</v>
      </c>
      <c r="AM256" s="208" t="s">
        <v>1310</v>
      </c>
      <c r="AN256" s="208" t="s">
        <v>1311</v>
      </c>
    </row>
    <row r="257" spans="1:40" ht="15" customHeight="1" x14ac:dyDescent="0.3">
      <c r="A257" s="500" t="s">
        <v>1737</v>
      </c>
      <c r="B257" s="290"/>
      <c r="C257" s="290"/>
      <c r="D257" s="502"/>
      <c r="E257" s="292"/>
      <c r="F257" s="292"/>
      <c r="G257" s="292"/>
      <c r="H257" s="332"/>
      <c r="T257" s="207" t="s">
        <v>1365</v>
      </c>
      <c r="U257" s="208" t="s">
        <v>1280</v>
      </c>
      <c r="V257" s="297"/>
      <c r="W257" s="232" t="s">
        <v>495</v>
      </c>
      <c r="Y257" s="169"/>
      <c r="AB257" s="208" t="s">
        <v>235</v>
      </c>
      <c r="AC257" s="208" t="s">
        <v>1310</v>
      </c>
      <c r="AD257" s="208" t="s">
        <v>1311</v>
      </c>
      <c r="AH257" s="167"/>
      <c r="AL257" s="207" t="s">
        <v>1340</v>
      </c>
      <c r="AM257" s="208" t="s">
        <v>1333</v>
      </c>
      <c r="AN257" s="208" t="s">
        <v>1362</v>
      </c>
    </row>
    <row r="258" spans="1:40" ht="15" customHeight="1" thickBot="1" x14ac:dyDescent="0.35">
      <c r="A258" s="294" t="s">
        <v>290</v>
      </c>
      <c r="B258" s="295" t="s">
        <v>506</v>
      </c>
      <c r="C258" s="539">
        <f>'Pre-Determined'!D23</f>
        <v>0</v>
      </c>
      <c r="D258" s="447">
        <f>ROUND(C258,2)</f>
        <v>0</v>
      </c>
      <c r="E258" s="1173">
        <v>64100</v>
      </c>
      <c r="F258" s="296"/>
      <c r="G258" s="226">
        <f>D258+F258</f>
        <v>0</v>
      </c>
      <c r="H258" s="368">
        <f>ROUND(D258*E258,0)</f>
        <v>0</v>
      </c>
      <c r="J258" s="229">
        <f>ROUND((E258-$P$1)/(1+$L$3),0)</f>
        <v>50970</v>
      </c>
      <c r="K258" s="230"/>
      <c r="L258" s="231">
        <f>ROUND((((J258*$L$3)+J258)*$L$5),0)</f>
        <v>0</v>
      </c>
      <c r="M258" s="231"/>
      <c r="N258" s="169">
        <f>D258</f>
        <v>0</v>
      </c>
      <c r="P258" s="275">
        <f>ROUND(L258*N258,0)</f>
        <v>0</v>
      </c>
      <c r="T258" s="171" t="s">
        <v>1354</v>
      </c>
      <c r="U258" s="230">
        <f>ROUND($H258+$P258,0)</f>
        <v>0</v>
      </c>
      <c r="V258" s="297"/>
      <c r="W258" s="249" t="s">
        <v>1366</v>
      </c>
      <c r="X258" s="250">
        <f>DSUM(T257:U259,"Pay",$W$5:$X$6)</f>
        <v>0</v>
      </c>
      <c r="Y258" s="169"/>
      <c r="AB258" s="171" t="s">
        <v>1341</v>
      </c>
      <c r="AC258" s="167" t="s">
        <v>1328</v>
      </c>
      <c r="AD258" s="231">
        <f>D258</f>
        <v>0</v>
      </c>
      <c r="AG258" s="171"/>
      <c r="AH258" s="333">
        <f>SUM(AH255:AH256)</f>
        <v>0</v>
      </c>
      <c r="AI258" s="334">
        <f>+AH258</f>
        <v>0</v>
      </c>
    </row>
    <row r="259" spans="1:40" ht="15" customHeight="1" thickTop="1" thickBot="1" x14ac:dyDescent="0.35">
      <c r="A259" s="268" t="s">
        <v>343</v>
      </c>
      <c r="B259" s="540" t="s">
        <v>507</v>
      </c>
      <c r="C259" s="506">
        <f>'Pre-Determined'!D24</f>
        <v>0</v>
      </c>
      <c r="D259" s="271">
        <f>ROUND(C259,2)</f>
        <v>0</v>
      </c>
      <c r="E259" s="1177">
        <v>30000</v>
      </c>
      <c r="F259" s="421"/>
      <c r="G259" s="248">
        <f>D259+F259</f>
        <v>0</v>
      </c>
      <c r="H259" s="274">
        <f>ROUND(D259*E259,0)</f>
        <v>0</v>
      </c>
      <c r="T259" s="171" t="s">
        <v>1330</v>
      </c>
      <c r="U259" s="230">
        <f>ROUND($H259+$P259,0)</f>
        <v>0</v>
      </c>
      <c r="V259" s="301"/>
      <c r="W259" s="249" t="s">
        <v>1367</v>
      </c>
      <c r="X259" s="250">
        <f>DSUM(T257:U259,"Pay",$W$8:$X$9)</f>
        <v>0</v>
      </c>
      <c r="Y259" s="169"/>
      <c r="AB259" s="171" t="s">
        <v>1341</v>
      </c>
      <c r="AC259" s="167" t="s">
        <v>1315</v>
      </c>
      <c r="AD259" s="231">
        <f>D259</f>
        <v>0</v>
      </c>
      <c r="AG259" s="171"/>
      <c r="AH259" s="541"/>
      <c r="AI259" s="542"/>
      <c r="AL259" s="207" t="s">
        <v>235</v>
      </c>
      <c r="AM259" s="208" t="s">
        <v>1310</v>
      </c>
      <c r="AN259" s="208" t="s">
        <v>1311</v>
      </c>
    </row>
    <row r="260" spans="1:40" ht="15" hidden="1" customHeight="1" thickBot="1" x14ac:dyDescent="0.35">
      <c r="A260" s="509"/>
      <c r="B260" s="510" t="s">
        <v>1634</v>
      </c>
      <c r="C260" s="511"/>
      <c r="D260" s="511"/>
      <c r="E260" s="512">
        <v>0</v>
      </c>
      <c r="F260" s="513"/>
      <c r="G260" s="514">
        <f>D260+F260</f>
        <v>0</v>
      </c>
      <c r="H260" s="432">
        <f>+P260</f>
        <v>0</v>
      </c>
      <c r="P260" s="285">
        <f>SUM(P258)</f>
        <v>0</v>
      </c>
      <c r="T260" s="171"/>
      <c r="V260" s="301"/>
      <c r="W260" s="249" t="s">
        <v>1368</v>
      </c>
      <c r="X260" s="250">
        <f>DSUM(T257:U259,"Pay",$W$11:$X$12)</f>
        <v>0</v>
      </c>
      <c r="Y260" s="169"/>
      <c r="AH260" s="167"/>
      <c r="AL260" s="171" t="s">
        <v>1340</v>
      </c>
      <c r="AM260" s="171" t="s">
        <v>1315</v>
      </c>
      <c r="AN260" s="167" t="s">
        <v>1362</v>
      </c>
    </row>
    <row r="261" spans="1:40" ht="15" customHeight="1" thickBot="1" x14ac:dyDescent="0.35">
      <c r="A261" s="433"/>
      <c r="B261" s="434"/>
      <c r="C261" s="434"/>
      <c r="D261" s="436"/>
      <c r="E261" s="382" t="s">
        <v>217</v>
      </c>
      <c r="F261" s="383"/>
      <c r="G261" s="383"/>
      <c r="H261" s="439">
        <f>'Revenue Projection'!H27</f>
        <v>0</v>
      </c>
      <c r="T261" s="171"/>
      <c r="V261" s="301"/>
      <c r="W261" s="543"/>
      <c r="X261" s="544">
        <f>SUM(X258:X260)</f>
        <v>0</v>
      </c>
      <c r="Y261" s="261">
        <f>+X261</f>
        <v>0</v>
      </c>
      <c r="AE261" s="286">
        <f>SUM(AD258:AD259)</f>
        <v>0</v>
      </c>
      <c r="AG261" s="1393" t="s">
        <v>311</v>
      </c>
      <c r="AH261" s="1393"/>
    </row>
    <row r="262" spans="1:40" ht="15" customHeight="1" thickTop="1" thickBot="1" x14ac:dyDescent="0.35">
      <c r="A262" s="387"/>
      <c r="B262" s="388"/>
      <c r="C262" s="388"/>
      <c r="D262" s="389"/>
      <c r="E262" s="390" t="s">
        <v>1738</v>
      </c>
      <c r="F262" s="383"/>
      <c r="G262" s="383"/>
      <c r="H262" s="441">
        <f>SUM(H258:H260)</f>
        <v>0</v>
      </c>
      <c r="T262" s="171"/>
      <c r="V262" s="297"/>
      <c r="W262" s="142"/>
      <c r="X262" s="545"/>
      <c r="Y262" s="169"/>
      <c r="AE262" s="546"/>
      <c r="AG262" s="233" t="s">
        <v>1316</v>
      </c>
      <c r="AH262" s="234">
        <f>DSUM(AB264:AD280,$AD$8,$AL$114:$AN$115)</f>
        <v>0</v>
      </c>
      <c r="AL262" s="207" t="s">
        <v>235</v>
      </c>
      <c r="AM262" s="208" t="s">
        <v>1310</v>
      </c>
      <c r="AN262" s="208" t="s">
        <v>1311</v>
      </c>
    </row>
    <row r="263" spans="1:40" ht="15" customHeight="1" thickBot="1" x14ac:dyDescent="0.35">
      <c r="A263" s="442"/>
      <c r="B263" s="443"/>
      <c r="C263" s="444"/>
      <c r="D263" s="497"/>
      <c r="E263" s="499" t="s">
        <v>1370</v>
      </c>
      <c r="F263" s="499"/>
      <c r="G263" s="499"/>
      <c r="H263" s="407">
        <f>H261-H262</f>
        <v>0</v>
      </c>
      <c r="V263" s="297"/>
      <c r="W263" s="302"/>
      <c r="X263" s="302"/>
      <c r="Y263" s="169"/>
      <c r="AC263" s="98" t="s">
        <v>1659</v>
      </c>
      <c r="AG263" s="233" t="s">
        <v>1374</v>
      </c>
      <c r="AH263" s="234">
        <f>DSUM(AB264:AD280,$AD$8,$AL$117:$AN$118)</f>
        <v>0</v>
      </c>
      <c r="AL263" s="171" t="s">
        <v>1340</v>
      </c>
      <c r="AM263" s="171" t="s">
        <v>1257</v>
      </c>
      <c r="AN263" s="167" t="s">
        <v>1362</v>
      </c>
    </row>
    <row r="264" spans="1:40" ht="15" customHeight="1" x14ac:dyDescent="0.3">
      <c r="A264" s="500" t="s">
        <v>1372</v>
      </c>
      <c r="B264" s="289"/>
      <c r="C264" s="289"/>
      <c r="D264" s="291"/>
      <c r="E264" s="292"/>
      <c r="F264" s="292"/>
      <c r="G264" s="292"/>
      <c r="H264" s="332"/>
      <c r="T264" s="207" t="s">
        <v>1365</v>
      </c>
      <c r="U264" s="208" t="s">
        <v>1280</v>
      </c>
      <c r="V264" s="297"/>
      <c r="W264" s="232" t="s">
        <v>497</v>
      </c>
      <c r="Y264" s="169"/>
      <c r="AB264" s="208" t="s">
        <v>235</v>
      </c>
      <c r="AC264" s="208" t="s">
        <v>1310</v>
      </c>
      <c r="AD264" s="208" t="s">
        <v>1311</v>
      </c>
      <c r="AG264" s="233" t="s">
        <v>1342</v>
      </c>
      <c r="AH264" s="234">
        <f>DSUM(AB264:AD280,$AD$8,$AL$120:$AN$121)</f>
        <v>0</v>
      </c>
    </row>
    <row r="265" spans="1:40" ht="15" customHeight="1" x14ac:dyDescent="0.3">
      <c r="A265" s="242" t="s">
        <v>1373</v>
      </c>
      <c r="B265" s="299" t="s">
        <v>1374</v>
      </c>
      <c r="C265" s="244">
        <v>0</v>
      </c>
      <c r="D265" s="246">
        <f t="shared" ref="D265:D280" si="50">ROUND(C265,2)</f>
        <v>0</v>
      </c>
      <c r="E265" s="247">
        <v>41900</v>
      </c>
      <c r="F265" s="304"/>
      <c r="G265" s="248">
        <f t="shared" ref="G265:G280" si="51">D265+F265</f>
        <v>0</v>
      </c>
      <c r="H265" s="309">
        <f t="shared" ref="H265:H280" si="52">ROUND(D265*E265,0)</f>
        <v>0</v>
      </c>
      <c r="T265" s="171" t="s">
        <v>1330</v>
      </c>
      <c r="U265" s="230">
        <f>ROUND($H265+$P265,0)</f>
        <v>0</v>
      </c>
      <c r="V265" s="301"/>
      <c r="W265" s="249" t="s">
        <v>1366</v>
      </c>
      <c r="X265" s="250">
        <f>DSUM(T264:U280,"Pay",$W$5:$X$6)</f>
        <v>0</v>
      </c>
      <c r="Y265" s="169"/>
      <c r="AB265" s="171" t="s">
        <v>1341</v>
      </c>
      <c r="AC265" s="167" t="s">
        <v>1374</v>
      </c>
      <c r="AD265" s="231">
        <f>D265</f>
        <v>0</v>
      </c>
      <c r="AG265" s="233" t="s">
        <v>356</v>
      </c>
      <c r="AH265" s="234">
        <f>DSUM(AB264:AD280,$AD$8,$AL$143:$AN$144)</f>
        <v>0</v>
      </c>
      <c r="AL265" s="207" t="s">
        <v>235</v>
      </c>
      <c r="AM265" s="208" t="s">
        <v>1310</v>
      </c>
      <c r="AN265" s="208" t="s">
        <v>1311</v>
      </c>
    </row>
    <row r="266" spans="1:40" ht="15" customHeight="1" x14ac:dyDescent="0.3">
      <c r="A266" s="242" t="s">
        <v>1375</v>
      </c>
      <c r="B266" s="299" t="s">
        <v>1712</v>
      </c>
      <c r="C266" s="244">
        <v>0</v>
      </c>
      <c r="D266" s="246">
        <f t="shared" si="50"/>
        <v>0</v>
      </c>
      <c r="E266" s="247">
        <v>32000</v>
      </c>
      <c r="F266" s="304"/>
      <c r="G266" s="248">
        <f t="shared" si="51"/>
        <v>0</v>
      </c>
      <c r="H266" s="309">
        <f t="shared" si="52"/>
        <v>0</v>
      </c>
      <c r="T266" s="171" t="s">
        <v>1330</v>
      </c>
      <c r="U266" s="230">
        <f t="shared" ref="U266:U280" si="53">ROUND($H266+$P266,0)</f>
        <v>0</v>
      </c>
      <c r="V266" s="297"/>
      <c r="W266" s="249" t="s">
        <v>1367</v>
      </c>
      <c r="X266" s="250">
        <f>DSUM(T264:U280,"Pay",$W$8:$X$9)</f>
        <v>0</v>
      </c>
      <c r="Y266" s="169"/>
      <c r="AB266" s="171" t="s">
        <v>1341</v>
      </c>
      <c r="AC266" s="167" t="s">
        <v>1342</v>
      </c>
      <c r="AD266" s="231">
        <f>D266</f>
        <v>0</v>
      </c>
      <c r="AG266" s="233" t="s">
        <v>1318</v>
      </c>
      <c r="AH266" s="234">
        <f>DSUM(AB264:AD280,$AD$8,$AL$163:$AN$164)</f>
        <v>0</v>
      </c>
      <c r="AL266" s="171" t="s">
        <v>1340</v>
      </c>
      <c r="AM266" s="171" t="s">
        <v>1256</v>
      </c>
      <c r="AN266" s="167" t="s">
        <v>1362</v>
      </c>
    </row>
    <row r="267" spans="1:40" ht="15" customHeight="1" x14ac:dyDescent="0.3">
      <c r="A267" s="242" t="s">
        <v>1375</v>
      </c>
      <c r="B267" s="299" t="s">
        <v>1714</v>
      </c>
      <c r="C267" s="244">
        <v>0</v>
      </c>
      <c r="D267" s="246">
        <f>ROUND(C267,2)</f>
        <v>0</v>
      </c>
      <c r="E267" s="247">
        <v>27200</v>
      </c>
      <c r="F267" s="304"/>
      <c r="G267" s="248">
        <f>D267+F267</f>
        <v>0</v>
      </c>
      <c r="H267" s="309">
        <f>ROUND(D267*E267,0)</f>
        <v>0</v>
      </c>
      <c r="T267" s="171" t="s">
        <v>1330</v>
      </c>
      <c r="U267" s="230">
        <f t="shared" si="53"/>
        <v>0</v>
      </c>
      <c r="V267" s="297"/>
      <c r="W267" s="249" t="s">
        <v>1368</v>
      </c>
      <c r="X267" s="250">
        <f>DSUM(T264:U280,"Pay",$W$11:$X$12)</f>
        <v>0</v>
      </c>
      <c r="Y267" s="169"/>
      <c r="AB267" s="171" t="s">
        <v>1341</v>
      </c>
      <c r="AC267" s="167" t="s">
        <v>1342</v>
      </c>
      <c r="AD267" s="231">
        <f>D267</f>
        <v>0</v>
      </c>
      <c r="AG267" s="171"/>
      <c r="AH267" s="167"/>
    </row>
    <row r="268" spans="1:40" ht="15" customHeight="1" thickBot="1" x14ac:dyDescent="0.35">
      <c r="A268" s="242" t="s">
        <v>1375</v>
      </c>
      <c r="B268" s="299" t="s">
        <v>1716</v>
      </c>
      <c r="C268" s="244">
        <v>0</v>
      </c>
      <c r="D268" s="246">
        <f>ROUND(C268,2)</f>
        <v>0</v>
      </c>
      <c r="E268" s="247">
        <v>25200</v>
      </c>
      <c r="F268" s="304"/>
      <c r="G268" s="248">
        <f>D268+F268</f>
        <v>0</v>
      </c>
      <c r="H268" s="309">
        <f>ROUND(D268*E268,0)</f>
        <v>0</v>
      </c>
      <c r="T268" s="171" t="s">
        <v>1330</v>
      </c>
      <c r="U268" s="230">
        <f t="shared" si="53"/>
        <v>0</v>
      </c>
      <c r="V268" s="297"/>
      <c r="W268" s="249"/>
      <c r="X268" s="250">
        <f>SUM(X265:X267)</f>
        <v>0</v>
      </c>
      <c r="Y268" s="261">
        <f>+X268</f>
        <v>0</v>
      </c>
      <c r="AB268" s="171" t="s">
        <v>1341</v>
      </c>
      <c r="AC268" s="167" t="s">
        <v>1342</v>
      </c>
      <c r="AD268" s="231">
        <f>D268</f>
        <v>0</v>
      </c>
      <c r="AG268" s="171"/>
      <c r="AH268" s="333">
        <f>SUM(AH262:AH267)</f>
        <v>0</v>
      </c>
      <c r="AI268" s="334">
        <f>+AH268</f>
        <v>0</v>
      </c>
      <c r="AL268" s="207" t="s">
        <v>235</v>
      </c>
      <c r="AM268" s="208" t="s">
        <v>1310</v>
      </c>
      <c r="AN268" s="208" t="s">
        <v>1311</v>
      </c>
    </row>
    <row r="269" spans="1:40" ht="15" customHeight="1" thickTop="1" x14ac:dyDescent="0.3">
      <c r="A269" s="242" t="s">
        <v>1375</v>
      </c>
      <c r="B269" s="299" t="s">
        <v>1713</v>
      </c>
      <c r="C269" s="303">
        <v>0</v>
      </c>
      <c r="D269" s="246">
        <f t="shared" si="50"/>
        <v>0</v>
      </c>
      <c r="E269" s="247">
        <v>3400</v>
      </c>
      <c r="F269" s="304"/>
      <c r="G269" s="248">
        <f t="shared" si="51"/>
        <v>0</v>
      </c>
      <c r="H269" s="309">
        <f t="shared" si="52"/>
        <v>0</v>
      </c>
      <c r="T269" s="171" t="s">
        <v>1330</v>
      </c>
      <c r="U269" s="230">
        <f t="shared" si="53"/>
        <v>0</v>
      </c>
      <c r="V269" s="297"/>
      <c r="W269" s="315"/>
      <c r="X269" s="315"/>
      <c r="Y269" s="169"/>
      <c r="AB269" s="171" t="s">
        <v>1341</v>
      </c>
      <c r="AC269" s="167" t="s">
        <v>1342</v>
      </c>
      <c r="AD269" s="305">
        <f>ROUND(D269/7.5,2)</f>
        <v>0</v>
      </c>
      <c r="AG269" s="171"/>
      <c r="AH269" s="167"/>
      <c r="AL269" s="171" t="s">
        <v>1340</v>
      </c>
      <c r="AM269" s="171" t="s">
        <v>1317</v>
      </c>
      <c r="AN269" s="167" t="s">
        <v>1362</v>
      </c>
    </row>
    <row r="270" spans="1:40" ht="15" customHeight="1" x14ac:dyDescent="0.3">
      <c r="A270" s="242" t="s">
        <v>1375</v>
      </c>
      <c r="B270" s="299" t="s">
        <v>1715</v>
      </c>
      <c r="C270" s="303">
        <v>0</v>
      </c>
      <c r="D270" s="246">
        <f>ROUND(C270,2)</f>
        <v>0</v>
      </c>
      <c r="E270" s="247">
        <v>2800</v>
      </c>
      <c r="F270" s="304"/>
      <c r="G270" s="248">
        <f>D270+F270</f>
        <v>0</v>
      </c>
      <c r="H270" s="309">
        <f>ROUND(D270*E270,0)</f>
        <v>0</v>
      </c>
      <c r="T270" s="171" t="s">
        <v>1330</v>
      </c>
      <c r="U270" s="230">
        <f t="shared" si="53"/>
        <v>0</v>
      </c>
      <c r="V270" s="297"/>
      <c r="W270" s="315"/>
      <c r="X270" s="315"/>
      <c r="Y270" s="169"/>
      <c r="AB270" s="171" t="s">
        <v>1341</v>
      </c>
      <c r="AC270" s="167" t="s">
        <v>1342</v>
      </c>
      <c r="AD270" s="305">
        <f>ROUND(D270/7.5,2)</f>
        <v>0</v>
      </c>
      <c r="AG270" s="171"/>
      <c r="AH270" s="167"/>
    </row>
    <row r="271" spans="1:40" ht="15" customHeight="1" x14ac:dyDescent="0.3">
      <c r="A271" s="242" t="s">
        <v>1375</v>
      </c>
      <c r="B271" s="299" t="s">
        <v>1717</v>
      </c>
      <c r="C271" s="303">
        <v>0</v>
      </c>
      <c r="D271" s="246">
        <f>ROUND(C271,2)</f>
        <v>0</v>
      </c>
      <c r="E271" s="247">
        <v>2500</v>
      </c>
      <c r="F271" s="304"/>
      <c r="G271" s="248">
        <f>D271+F271</f>
        <v>0</v>
      </c>
      <c r="H271" s="309">
        <f>ROUND(D271*E271,0)</f>
        <v>0</v>
      </c>
      <c r="T271" s="171" t="s">
        <v>1330</v>
      </c>
      <c r="U271" s="230">
        <f t="shared" si="53"/>
        <v>0</v>
      </c>
      <c r="V271" s="297"/>
      <c r="W271" s="315"/>
      <c r="X271" s="315"/>
      <c r="Y271" s="169"/>
      <c r="AB271" s="171" t="s">
        <v>1341</v>
      </c>
      <c r="AC271" s="167" t="s">
        <v>1342</v>
      </c>
      <c r="AD271" s="305">
        <f>ROUND(D271/7.5,2)</f>
        <v>0</v>
      </c>
      <c r="AG271" s="171"/>
      <c r="AH271" s="167"/>
      <c r="AL271" s="207" t="s">
        <v>235</v>
      </c>
      <c r="AM271" s="208" t="s">
        <v>1310</v>
      </c>
      <c r="AN271" s="208" t="s">
        <v>1311</v>
      </c>
    </row>
    <row r="272" spans="1:40" ht="15" hidden="1" customHeight="1" x14ac:dyDescent="0.3">
      <c r="A272" s="251" t="s">
        <v>346</v>
      </c>
      <c r="B272" s="355" t="s">
        <v>1266</v>
      </c>
      <c r="C272" s="253">
        <v>0</v>
      </c>
      <c r="D272" s="254">
        <f t="shared" si="50"/>
        <v>0</v>
      </c>
      <c r="E272" s="255">
        <v>0</v>
      </c>
      <c r="F272" s="356"/>
      <c r="G272" s="256">
        <f t="shared" si="51"/>
        <v>0</v>
      </c>
      <c r="H272" s="257">
        <f t="shared" si="52"/>
        <v>0</v>
      </c>
      <c r="T272" s="171" t="s">
        <v>1330</v>
      </c>
      <c r="U272" s="230">
        <f t="shared" si="53"/>
        <v>0</v>
      </c>
      <c r="V272" s="297"/>
      <c r="W272" s="315"/>
      <c r="X272" s="315"/>
      <c r="Y272" s="169"/>
      <c r="AB272" s="171" t="s">
        <v>1341</v>
      </c>
      <c r="AC272" s="167" t="s">
        <v>1316</v>
      </c>
      <c r="AD272" s="231">
        <f>D272</f>
        <v>0</v>
      </c>
      <c r="AG272" s="171"/>
      <c r="AH272" s="167"/>
      <c r="AL272" s="167" t="s">
        <v>1340</v>
      </c>
      <c r="AM272" s="171" t="s">
        <v>1316</v>
      </c>
      <c r="AN272" s="167" t="s">
        <v>1362</v>
      </c>
    </row>
    <row r="273" spans="1:40" ht="15" hidden="1" customHeight="1" x14ac:dyDescent="0.3">
      <c r="A273" s="251" t="s">
        <v>346</v>
      </c>
      <c r="B273" s="355" t="s">
        <v>1267</v>
      </c>
      <c r="C273" s="253">
        <v>0</v>
      </c>
      <c r="D273" s="254">
        <f t="shared" si="50"/>
        <v>0</v>
      </c>
      <c r="E273" s="255">
        <v>0</v>
      </c>
      <c r="F273" s="356"/>
      <c r="G273" s="256">
        <f t="shared" si="51"/>
        <v>0</v>
      </c>
      <c r="H273" s="257">
        <f t="shared" si="52"/>
        <v>0</v>
      </c>
      <c r="T273" s="171" t="s">
        <v>1330</v>
      </c>
      <c r="U273" s="230">
        <f t="shared" si="53"/>
        <v>0</v>
      </c>
      <c r="V273" s="297"/>
      <c r="W273" s="315"/>
      <c r="X273" s="315"/>
      <c r="Y273" s="169"/>
      <c r="AB273" s="171" t="s">
        <v>1341</v>
      </c>
      <c r="AC273" s="167" t="s">
        <v>1316</v>
      </c>
      <c r="AD273" s="231">
        <f>D273</f>
        <v>0</v>
      </c>
      <c r="AG273" s="171"/>
      <c r="AH273" s="167"/>
    </row>
    <row r="274" spans="1:40" ht="15" hidden="1" customHeight="1" x14ac:dyDescent="0.3">
      <c r="A274" s="251" t="s">
        <v>346</v>
      </c>
      <c r="B274" s="355" t="s">
        <v>1268</v>
      </c>
      <c r="C274" s="253">
        <v>0</v>
      </c>
      <c r="D274" s="254">
        <f t="shared" si="50"/>
        <v>0</v>
      </c>
      <c r="E274" s="255">
        <v>0</v>
      </c>
      <c r="F274" s="356"/>
      <c r="G274" s="256">
        <f t="shared" si="51"/>
        <v>0</v>
      </c>
      <c r="H274" s="257">
        <f t="shared" si="52"/>
        <v>0</v>
      </c>
      <c r="T274" s="171" t="s">
        <v>1330</v>
      </c>
      <c r="U274" s="230">
        <f t="shared" si="53"/>
        <v>0</v>
      </c>
      <c r="V274" s="297"/>
      <c r="W274" s="315"/>
      <c r="X274" s="315"/>
      <c r="Y274" s="169"/>
      <c r="AB274" s="171" t="s">
        <v>1341</v>
      </c>
      <c r="AC274" s="167" t="s">
        <v>1316</v>
      </c>
      <c r="AD274" s="231">
        <f>D274</f>
        <v>0</v>
      </c>
      <c r="AG274" s="171"/>
      <c r="AH274" s="167"/>
      <c r="AL274" s="207" t="s">
        <v>235</v>
      </c>
      <c r="AM274" s="208" t="s">
        <v>1310</v>
      </c>
      <c r="AN274" s="208" t="s">
        <v>1311</v>
      </c>
    </row>
    <row r="275" spans="1:40" ht="15" hidden="1" customHeight="1" x14ac:dyDescent="0.3">
      <c r="A275" s="251" t="s">
        <v>346</v>
      </c>
      <c r="B275" s="355" t="s">
        <v>1269</v>
      </c>
      <c r="C275" s="253">
        <v>0</v>
      </c>
      <c r="D275" s="254">
        <f t="shared" si="50"/>
        <v>0</v>
      </c>
      <c r="E275" s="255">
        <v>0</v>
      </c>
      <c r="F275" s="356"/>
      <c r="G275" s="256">
        <f t="shared" si="51"/>
        <v>0</v>
      </c>
      <c r="H275" s="257">
        <f t="shared" si="52"/>
        <v>0</v>
      </c>
      <c r="T275" s="171" t="s">
        <v>1330</v>
      </c>
      <c r="U275" s="230">
        <f t="shared" si="53"/>
        <v>0</v>
      </c>
      <c r="V275" s="297"/>
      <c r="W275" s="315"/>
      <c r="X275" s="315"/>
      <c r="Y275" s="169"/>
      <c r="AB275" s="171" t="s">
        <v>1341</v>
      </c>
      <c r="AC275" s="167" t="s">
        <v>1316</v>
      </c>
      <c r="AD275" s="231">
        <f>D275</f>
        <v>0</v>
      </c>
      <c r="AG275" s="171"/>
      <c r="AH275" s="167"/>
      <c r="AL275" s="167" t="s">
        <v>1340</v>
      </c>
      <c r="AM275" s="171" t="s">
        <v>1344</v>
      </c>
      <c r="AN275" s="167" t="s">
        <v>1362</v>
      </c>
    </row>
    <row r="276" spans="1:40" ht="15" hidden="1" customHeight="1" x14ac:dyDescent="0.3">
      <c r="A276" s="251" t="s">
        <v>346</v>
      </c>
      <c r="B276" s="355" t="s">
        <v>1270</v>
      </c>
      <c r="C276" s="253">
        <v>0</v>
      </c>
      <c r="D276" s="254">
        <f t="shared" si="50"/>
        <v>0</v>
      </c>
      <c r="E276" s="255">
        <v>0</v>
      </c>
      <c r="F276" s="356"/>
      <c r="G276" s="256">
        <f t="shared" si="51"/>
        <v>0</v>
      </c>
      <c r="H276" s="257">
        <f t="shared" si="52"/>
        <v>0</v>
      </c>
      <c r="T276" s="171" t="s">
        <v>1330</v>
      </c>
      <c r="U276" s="230">
        <f t="shared" si="53"/>
        <v>0</v>
      </c>
      <c r="V276" s="297"/>
      <c r="W276" s="315"/>
      <c r="X276" s="315"/>
      <c r="Y276" s="169"/>
      <c r="AB276" s="171" t="s">
        <v>1341</v>
      </c>
      <c r="AC276" s="167" t="s">
        <v>1316</v>
      </c>
      <c r="AD276" s="305">
        <f>ROUND(D276/7.5,2)</f>
        <v>0</v>
      </c>
      <c r="AG276" s="171"/>
      <c r="AH276" s="167"/>
    </row>
    <row r="277" spans="1:40" ht="15" hidden="1" customHeight="1" x14ac:dyDescent="0.3">
      <c r="A277" s="251" t="s">
        <v>346</v>
      </c>
      <c r="B277" s="355" t="s">
        <v>1271</v>
      </c>
      <c r="C277" s="253">
        <v>0</v>
      </c>
      <c r="D277" s="254">
        <f t="shared" si="50"/>
        <v>0</v>
      </c>
      <c r="E277" s="255">
        <v>0</v>
      </c>
      <c r="F277" s="356"/>
      <c r="G277" s="256">
        <f t="shared" si="51"/>
        <v>0</v>
      </c>
      <c r="H277" s="257">
        <f t="shared" si="52"/>
        <v>0</v>
      </c>
      <c r="T277" s="171" t="s">
        <v>1330</v>
      </c>
      <c r="U277" s="230">
        <f t="shared" si="53"/>
        <v>0</v>
      </c>
      <c r="V277" s="297"/>
      <c r="W277" s="315"/>
      <c r="X277" s="315"/>
      <c r="Y277" s="169"/>
      <c r="AB277" s="171" t="s">
        <v>1341</v>
      </c>
      <c r="AC277" s="167" t="s">
        <v>1316</v>
      </c>
      <c r="AD277" s="305">
        <f>ROUND(D277/7.5,2)</f>
        <v>0</v>
      </c>
      <c r="AG277" s="171"/>
      <c r="AH277" s="167"/>
      <c r="AL277" s="207" t="s">
        <v>235</v>
      </c>
      <c r="AM277" s="208" t="s">
        <v>1310</v>
      </c>
      <c r="AN277" s="208" t="s">
        <v>1311</v>
      </c>
    </row>
    <row r="278" spans="1:40" ht="15" hidden="1" customHeight="1" x14ac:dyDescent="0.3">
      <c r="A278" s="251" t="s">
        <v>346</v>
      </c>
      <c r="B278" s="355" t="s">
        <v>1272</v>
      </c>
      <c r="C278" s="253">
        <v>0</v>
      </c>
      <c r="D278" s="254">
        <f t="shared" si="50"/>
        <v>0</v>
      </c>
      <c r="E278" s="255">
        <v>0</v>
      </c>
      <c r="F278" s="356"/>
      <c r="G278" s="256">
        <f t="shared" si="51"/>
        <v>0</v>
      </c>
      <c r="H278" s="257">
        <f t="shared" si="52"/>
        <v>0</v>
      </c>
      <c r="T278" s="171" t="s">
        <v>1330</v>
      </c>
      <c r="U278" s="230">
        <f t="shared" si="53"/>
        <v>0</v>
      </c>
      <c r="V278" s="297"/>
      <c r="W278" s="315"/>
      <c r="X278" s="315"/>
      <c r="Y278" s="169"/>
      <c r="AB278" s="171" t="s">
        <v>1341</v>
      </c>
      <c r="AC278" s="167" t="s">
        <v>1316</v>
      </c>
      <c r="AD278" s="305">
        <f>ROUND(D278/7.5,2)</f>
        <v>0</v>
      </c>
      <c r="AG278" s="171"/>
      <c r="AH278" s="167"/>
      <c r="AL278" s="171" t="s">
        <v>1340</v>
      </c>
      <c r="AM278" s="171" t="s">
        <v>1345</v>
      </c>
      <c r="AN278" s="167" t="s">
        <v>1362</v>
      </c>
    </row>
    <row r="279" spans="1:40" ht="15" customHeight="1" x14ac:dyDescent="0.3">
      <c r="A279" s="242" t="s">
        <v>355</v>
      </c>
      <c r="B279" s="299" t="s">
        <v>356</v>
      </c>
      <c r="C279" s="244">
        <v>0</v>
      </c>
      <c r="D279" s="246">
        <f t="shared" si="50"/>
        <v>0</v>
      </c>
      <c r="E279" s="247">
        <v>5600</v>
      </c>
      <c r="F279" s="304"/>
      <c r="G279" s="248">
        <f t="shared" si="51"/>
        <v>0</v>
      </c>
      <c r="H279" s="309">
        <f t="shared" si="52"/>
        <v>0</v>
      </c>
      <c r="T279" s="171" t="s">
        <v>1330</v>
      </c>
      <c r="U279" s="230">
        <f t="shared" si="53"/>
        <v>0</v>
      </c>
      <c r="V279" s="297"/>
      <c r="W279" s="315"/>
      <c r="X279" s="315"/>
      <c r="Y279" s="169"/>
      <c r="AB279" s="171" t="s">
        <v>1341</v>
      </c>
      <c r="AC279" s="167" t="s">
        <v>356</v>
      </c>
      <c r="AD279" s="231">
        <f>D279</f>
        <v>0</v>
      </c>
      <c r="AG279" s="171"/>
      <c r="AH279" s="167"/>
    </row>
    <row r="280" spans="1:40" ht="15" customHeight="1" thickBot="1" x14ac:dyDescent="0.35">
      <c r="A280" s="242" t="s">
        <v>341</v>
      </c>
      <c r="B280" s="320" t="s">
        <v>1376</v>
      </c>
      <c r="C280" s="244">
        <v>0</v>
      </c>
      <c r="D280" s="246">
        <f t="shared" si="50"/>
        <v>0</v>
      </c>
      <c r="E280" s="1185">
        <v>0</v>
      </c>
      <c r="F280" s="323"/>
      <c r="G280" s="324">
        <f t="shared" si="51"/>
        <v>0</v>
      </c>
      <c r="H280" s="274">
        <f t="shared" si="52"/>
        <v>0</v>
      </c>
      <c r="T280" s="171" t="s">
        <v>1330</v>
      </c>
      <c r="U280" s="230">
        <f t="shared" si="53"/>
        <v>0</v>
      </c>
      <c r="V280" s="297"/>
      <c r="W280" s="315"/>
      <c r="X280" s="315"/>
      <c r="Y280" s="169"/>
      <c r="AB280" s="171" t="s">
        <v>1341</v>
      </c>
      <c r="AC280" s="167" t="s">
        <v>1318</v>
      </c>
      <c r="AD280" s="231">
        <f>D280</f>
        <v>0</v>
      </c>
      <c r="AG280" s="171"/>
      <c r="AH280" s="167"/>
      <c r="AL280" s="207" t="s">
        <v>235</v>
      </c>
      <c r="AM280" s="208" t="s">
        <v>1310</v>
      </c>
      <c r="AN280" s="208" t="s">
        <v>1311</v>
      </c>
    </row>
    <row r="281" spans="1:40" ht="15" customHeight="1" thickBot="1" x14ac:dyDescent="0.35">
      <c r="A281" s="554"/>
      <c r="B281" s="555"/>
      <c r="C281" s="555"/>
      <c r="D281" s="556"/>
      <c r="E281" s="382" t="s">
        <v>217</v>
      </c>
      <c r="F281" s="383"/>
      <c r="G281" s="383"/>
      <c r="H281" s="557">
        <f>'Revenue Projection'!H79</f>
        <v>165000</v>
      </c>
      <c r="T281" s="171"/>
      <c r="V281" s="297"/>
      <c r="W281" s="315"/>
      <c r="X281" s="315"/>
      <c r="Y281" s="169"/>
      <c r="AE281" s="286">
        <f>SUM(AD265:AD280)</f>
        <v>0</v>
      </c>
      <c r="AG281" s="1393" t="s">
        <v>1654</v>
      </c>
      <c r="AH281" s="1393"/>
      <c r="AL281" s="171" t="s">
        <v>1340</v>
      </c>
      <c r="AM281" s="171" t="s">
        <v>1346</v>
      </c>
      <c r="AN281" s="167" t="s">
        <v>1362</v>
      </c>
    </row>
    <row r="282" spans="1:40" ht="15" customHeight="1" thickTop="1" thickBot="1" x14ac:dyDescent="0.35">
      <c r="A282" s="387"/>
      <c r="B282" s="388"/>
      <c r="C282" s="388"/>
      <c r="D282" s="389"/>
      <c r="E282" s="390" t="s">
        <v>1378</v>
      </c>
      <c r="F282" s="383"/>
      <c r="G282" s="383"/>
      <c r="H282" s="441">
        <f>SUM(H265:H280)</f>
        <v>0</v>
      </c>
      <c r="T282" s="171"/>
      <c r="V282" s="297"/>
      <c r="W282" s="315"/>
      <c r="X282" s="315"/>
      <c r="Y282" s="169"/>
      <c r="AG282" s="233" t="s">
        <v>1328</v>
      </c>
      <c r="AH282" s="234">
        <f>DSUM($AB$284:$AD$289,$AD$8,$AL$51:$AN$52)</f>
        <v>0</v>
      </c>
      <c r="AL282" s="171"/>
    </row>
    <row r="283" spans="1:40" ht="15" customHeight="1" thickBot="1" x14ac:dyDescent="0.35">
      <c r="A283" s="400"/>
      <c r="B283" s="401"/>
      <c r="C283" s="401"/>
      <c r="D283" s="403"/>
      <c r="E283" s="446" t="s">
        <v>1370</v>
      </c>
      <c r="F283" s="558"/>
      <c r="G283" s="282"/>
      <c r="H283" s="407">
        <f>H281-H282</f>
        <v>165000</v>
      </c>
      <c r="V283" s="297"/>
      <c r="W283" s="315"/>
      <c r="X283" s="315"/>
      <c r="Y283" s="169"/>
      <c r="AB283" s="208"/>
      <c r="AC283" s="216" t="s">
        <v>1660</v>
      </c>
      <c r="AD283" s="208"/>
      <c r="AG283" s="233" t="s">
        <v>1332</v>
      </c>
      <c r="AH283" s="234">
        <f>DSUM($AB$284:$AD$289,$AD$8,$AL$66:$AN$67)</f>
        <v>0</v>
      </c>
      <c r="AL283" s="207" t="s">
        <v>235</v>
      </c>
      <c r="AM283" s="208" t="s">
        <v>1310</v>
      </c>
      <c r="AN283" s="208" t="s">
        <v>1311</v>
      </c>
    </row>
    <row r="284" spans="1:40" ht="15" customHeight="1" x14ac:dyDescent="0.3">
      <c r="A284" s="500" t="s">
        <v>1652</v>
      </c>
      <c r="B284" s="290"/>
      <c r="C284" s="501"/>
      <c r="D284" s="502"/>
      <c r="E284" s="292"/>
      <c r="F284" s="292"/>
      <c r="G284" s="292"/>
      <c r="H284" s="332"/>
      <c r="T284" s="207" t="s">
        <v>1365</v>
      </c>
      <c r="U284" s="208" t="s">
        <v>1280</v>
      </c>
      <c r="V284" s="297"/>
      <c r="W284" s="232" t="s">
        <v>1653</v>
      </c>
      <c r="Y284" s="169"/>
      <c r="AB284" s="208" t="s">
        <v>235</v>
      </c>
      <c r="AC284" s="208" t="s">
        <v>1310</v>
      </c>
      <c r="AD284" s="208" t="s">
        <v>1311</v>
      </c>
      <c r="AG284" s="233" t="s">
        <v>300</v>
      </c>
      <c r="AH284" s="234">
        <f>DSUM(AB284:AD289,$AD$8,$AL$72:$AN$73)</f>
        <v>0</v>
      </c>
      <c r="AL284" s="171" t="s">
        <v>1340</v>
      </c>
      <c r="AM284" s="171" t="s">
        <v>1637</v>
      </c>
      <c r="AN284" s="167" t="s">
        <v>1362</v>
      </c>
    </row>
    <row r="285" spans="1:40" ht="15" customHeight="1" x14ac:dyDescent="0.3">
      <c r="A285" s="242" t="s">
        <v>290</v>
      </c>
      <c r="B285" s="299" t="s">
        <v>303</v>
      </c>
      <c r="C285" s="238">
        <v>0</v>
      </c>
      <c r="D285" s="248">
        <f>ROUND(C285,2)</f>
        <v>0</v>
      </c>
      <c r="E285" s="247">
        <v>61400</v>
      </c>
      <c r="F285" s="304"/>
      <c r="G285" s="248">
        <f t="shared" ref="G285:G290" si="54">D285+F285</f>
        <v>0</v>
      </c>
      <c r="H285" s="241">
        <f>ROUND(D285*E285,0)</f>
        <v>0</v>
      </c>
      <c r="J285" s="230">
        <f>ROUND((E285-$P$1)/(1+$L$3),0)</f>
        <v>48578</v>
      </c>
      <c r="K285" s="230"/>
      <c r="L285" s="231">
        <f>ROUND((((J285*$L$3)+J285)*$L$5),0)</f>
        <v>0</v>
      </c>
      <c r="M285" s="231"/>
      <c r="N285" s="169">
        <f>D285</f>
        <v>0</v>
      </c>
      <c r="P285" s="173">
        <f>ROUND(L285*N285,0)</f>
        <v>0</v>
      </c>
      <c r="T285" s="171" t="s">
        <v>1354</v>
      </c>
      <c r="U285" s="230">
        <f>ROUND($H285+$P285,0)</f>
        <v>0</v>
      </c>
      <c r="V285" s="297"/>
      <c r="W285" s="249" t="s">
        <v>1366</v>
      </c>
      <c r="X285" s="250">
        <f>DSUM(T284:U289,"Pay",$W$5:$X$6)</f>
        <v>0</v>
      </c>
      <c r="Y285" s="169"/>
      <c r="AB285" s="171" t="s">
        <v>1341</v>
      </c>
      <c r="AC285" s="167" t="s">
        <v>1328</v>
      </c>
      <c r="AD285" s="231">
        <f>D285</f>
        <v>0</v>
      </c>
      <c r="AG285" s="233" t="s">
        <v>1625</v>
      </c>
      <c r="AH285" s="234">
        <f>DSUM(AB284:AD289,$AD$8,$AL$105:$AN$106)</f>
        <v>0</v>
      </c>
    </row>
    <row r="286" spans="1:40" ht="15" customHeight="1" x14ac:dyDescent="0.3">
      <c r="A286" s="242" t="s">
        <v>290</v>
      </c>
      <c r="B286" s="299" t="s">
        <v>1720</v>
      </c>
      <c r="C286" s="238">
        <v>0</v>
      </c>
      <c r="D286" s="239">
        <f>ROUND(C286,2)</f>
        <v>0</v>
      </c>
      <c r="E286" s="247">
        <v>61400</v>
      </c>
      <c r="F286" s="300"/>
      <c r="G286" s="239">
        <f t="shared" si="54"/>
        <v>0</v>
      </c>
      <c r="H286" s="241">
        <f>ROUND(D286*E286,0)</f>
        <v>0</v>
      </c>
      <c r="J286" s="230">
        <f>ROUND((E286-$P$1)/(1+$L$3),0)</f>
        <v>48578</v>
      </c>
      <c r="K286" s="230"/>
      <c r="L286" s="231">
        <f>ROUND((((J286*$L$3)+J286)*$L$5),0)</f>
        <v>0</v>
      </c>
      <c r="M286" s="231"/>
      <c r="N286" s="169">
        <f>D286</f>
        <v>0</v>
      </c>
      <c r="P286" s="173">
        <f>ROUND(L286*N286,0)</f>
        <v>0</v>
      </c>
      <c r="T286" s="171" t="s">
        <v>1354</v>
      </c>
      <c r="U286" s="230">
        <f>ROUND($H286+$P286,0)</f>
        <v>0</v>
      </c>
      <c r="V286" s="297"/>
      <c r="W286" s="249" t="s">
        <v>1367</v>
      </c>
      <c r="X286" s="250">
        <f>DSUM(T284:U289,"Pay",$W$8:$X$9)</f>
        <v>0</v>
      </c>
      <c r="Y286" s="169"/>
      <c r="AB286" s="171" t="s">
        <v>1341</v>
      </c>
      <c r="AC286" s="167" t="s">
        <v>1332</v>
      </c>
      <c r="AD286" s="231">
        <f>D286</f>
        <v>0</v>
      </c>
      <c r="AG286" s="171"/>
      <c r="AH286" s="167"/>
      <c r="AL286" s="207" t="s">
        <v>235</v>
      </c>
      <c r="AM286" s="208" t="s">
        <v>1310</v>
      </c>
      <c r="AN286" s="208" t="s">
        <v>1311</v>
      </c>
    </row>
    <row r="287" spans="1:40" ht="15" customHeight="1" thickBot="1" x14ac:dyDescent="0.35">
      <c r="A287" s="242" t="s">
        <v>290</v>
      </c>
      <c r="B287" s="299" t="s">
        <v>304</v>
      </c>
      <c r="C287" s="238">
        <v>0</v>
      </c>
      <c r="D287" s="239">
        <f>ROUND(C287,2)</f>
        <v>0</v>
      </c>
      <c r="E287" s="247">
        <v>107300</v>
      </c>
      <c r="F287" s="300"/>
      <c r="G287" s="239">
        <f t="shared" si="54"/>
        <v>0</v>
      </c>
      <c r="H287" s="241">
        <f>ROUND(D287*E287,0)</f>
        <v>0</v>
      </c>
      <c r="J287" s="230">
        <f>ROUND((E287-$P$1)/(1+$L$3),0)</f>
        <v>89258</v>
      </c>
      <c r="K287" s="230"/>
      <c r="L287" s="231">
        <f>ROUND((((J287*$L$3)+J287)*$L$5),0)</f>
        <v>0</v>
      </c>
      <c r="M287" s="231"/>
      <c r="N287" s="169">
        <f>D287</f>
        <v>0</v>
      </c>
      <c r="P287" s="173">
        <f>ROUND(L287*N287,0)</f>
        <v>0</v>
      </c>
      <c r="T287" s="171" t="s">
        <v>1354</v>
      </c>
      <c r="U287" s="230">
        <f>ROUND($H287+$P287,0)</f>
        <v>0</v>
      </c>
      <c r="V287" s="297"/>
      <c r="W287" s="249" t="s">
        <v>1368</v>
      </c>
      <c r="X287" s="250">
        <f>DSUM(T284:U289,"Pay",$W$11:$X$12)</f>
        <v>0</v>
      </c>
      <c r="Y287" s="169"/>
      <c r="AB287" s="171" t="s">
        <v>1341</v>
      </c>
      <c r="AC287" s="167" t="s">
        <v>300</v>
      </c>
      <c r="AD287" s="231">
        <f>D287</f>
        <v>0</v>
      </c>
      <c r="AG287" s="171"/>
      <c r="AH287" s="333">
        <f>SUM(AH282:AH286)</f>
        <v>0</v>
      </c>
      <c r="AI287" s="334">
        <f>+AH287</f>
        <v>0</v>
      </c>
      <c r="AL287" s="171" t="s">
        <v>1340</v>
      </c>
      <c r="AM287" s="171" t="s">
        <v>1355</v>
      </c>
      <c r="AN287" s="167" t="s">
        <v>1362</v>
      </c>
    </row>
    <row r="288" spans="1:40" ht="15" customHeight="1" thickTop="1" thickBot="1" x14ac:dyDescent="0.35">
      <c r="A288" s="242" t="s">
        <v>343</v>
      </c>
      <c r="B288" s="299" t="s">
        <v>1617</v>
      </c>
      <c r="C288" s="244">
        <v>0</v>
      </c>
      <c r="D288" s="245">
        <f>ROUND(C288,2)</f>
        <v>0</v>
      </c>
      <c r="E288" s="247">
        <v>33200</v>
      </c>
      <c r="F288" s="300"/>
      <c r="G288" s="239">
        <f t="shared" si="54"/>
        <v>0</v>
      </c>
      <c r="H288" s="241">
        <f>ROUND(D288*E288,0)</f>
        <v>0</v>
      </c>
      <c r="T288" s="171" t="s">
        <v>1330</v>
      </c>
      <c r="U288" s="230">
        <f>ROUND($H288+$P288,0)</f>
        <v>0</v>
      </c>
      <c r="V288" s="297"/>
      <c r="W288" s="259"/>
      <c r="X288" s="260">
        <f>SUM(X285:X287)</f>
        <v>0</v>
      </c>
      <c r="Y288" s="261">
        <f>+X288</f>
        <v>0</v>
      </c>
      <c r="AB288" s="171" t="s">
        <v>1341</v>
      </c>
      <c r="AC288" s="167" t="s">
        <v>1315</v>
      </c>
      <c r="AD288" s="231">
        <f>D288</f>
        <v>0</v>
      </c>
      <c r="AG288" s="171"/>
      <c r="AH288" s="541"/>
    </row>
    <row r="289" spans="1:40" ht="15" customHeight="1" thickTop="1" thickBot="1" x14ac:dyDescent="0.35">
      <c r="A289" s="268" t="s">
        <v>343</v>
      </c>
      <c r="B289" s="540" t="s">
        <v>1620</v>
      </c>
      <c r="C289" s="559">
        <v>0</v>
      </c>
      <c r="D289" s="271">
        <f>ROUND(C289,2)</f>
        <v>0</v>
      </c>
      <c r="E289" s="272">
        <v>3600</v>
      </c>
      <c r="F289" s="323"/>
      <c r="G289" s="324">
        <f t="shared" si="54"/>
        <v>0</v>
      </c>
      <c r="H289" s="274">
        <f>ROUND(D289*E289,0)</f>
        <v>0</v>
      </c>
      <c r="T289" s="171" t="s">
        <v>1330</v>
      </c>
      <c r="U289" s="230">
        <f>ROUND($H289+$P289,0)</f>
        <v>0</v>
      </c>
      <c r="V289" s="297"/>
      <c r="W289" s="315"/>
      <c r="X289" s="315"/>
      <c r="Y289" s="169"/>
      <c r="AB289" s="171" t="s">
        <v>1341</v>
      </c>
      <c r="AC289" s="167" t="s">
        <v>1315</v>
      </c>
      <c r="AD289" s="305">
        <f>ROUND(D289/7.5,2)</f>
        <v>0</v>
      </c>
      <c r="AG289" s="171"/>
      <c r="AH289" s="541"/>
      <c r="AL289" s="207" t="s">
        <v>235</v>
      </c>
      <c r="AM289" s="208" t="s">
        <v>1310</v>
      </c>
      <c r="AN289" s="208" t="s">
        <v>1311</v>
      </c>
    </row>
    <row r="290" spans="1:40" ht="15" hidden="1" customHeight="1" thickBot="1" x14ac:dyDescent="0.35">
      <c r="A290" s="509"/>
      <c r="B290" s="510" t="s">
        <v>1634</v>
      </c>
      <c r="C290" s="511"/>
      <c r="D290" s="511"/>
      <c r="E290" s="512">
        <v>0</v>
      </c>
      <c r="F290" s="560"/>
      <c r="G290" s="561">
        <f t="shared" si="54"/>
        <v>0</v>
      </c>
      <c r="H290" s="432">
        <f>+P290</f>
        <v>0</v>
      </c>
      <c r="P290" s="285">
        <f>SUM(P285:P288)</f>
        <v>0</v>
      </c>
      <c r="T290" s="171"/>
      <c r="V290" s="297"/>
      <c r="W290" s="298"/>
      <c r="X290" s="298"/>
      <c r="Y290" s="169"/>
      <c r="AE290" s="286">
        <f>SUM(AD285:AD289)</f>
        <v>0</v>
      </c>
      <c r="AG290" s="171"/>
      <c r="AH290" s="541"/>
      <c r="AL290" s="171" t="s">
        <v>1340</v>
      </c>
      <c r="AM290" s="171" t="s">
        <v>356</v>
      </c>
      <c r="AN290" s="167" t="s">
        <v>1362</v>
      </c>
    </row>
    <row r="291" spans="1:40" ht="15" customHeight="1" x14ac:dyDescent="0.3">
      <c r="A291" s="433"/>
      <c r="B291" s="434"/>
      <c r="C291" s="434"/>
      <c r="D291" s="436"/>
      <c r="E291" s="382" t="s">
        <v>217</v>
      </c>
      <c r="F291" s="383"/>
      <c r="G291" s="383"/>
      <c r="H291" s="439">
        <f>'Revenue Projection'!H29</f>
        <v>0</v>
      </c>
      <c r="T291" s="171"/>
      <c r="V291" s="297"/>
      <c r="W291" s="298"/>
      <c r="X291" s="298"/>
      <c r="Y291" s="169"/>
      <c r="AG291" s="1394" t="s">
        <v>312</v>
      </c>
      <c r="AH291" s="1394"/>
    </row>
    <row r="292" spans="1:40" ht="15" customHeight="1" thickBot="1" x14ac:dyDescent="0.35">
      <c r="A292" s="387"/>
      <c r="B292" s="388"/>
      <c r="C292" s="388"/>
      <c r="D292" s="389"/>
      <c r="E292" s="390" t="s">
        <v>1666</v>
      </c>
      <c r="F292" s="383"/>
      <c r="G292" s="383"/>
      <c r="H292" s="441">
        <f>SUM(H285:H290)</f>
        <v>0</v>
      </c>
      <c r="T292" s="171"/>
      <c r="V292" s="297"/>
      <c r="W292" s="298"/>
      <c r="X292" s="298"/>
      <c r="Y292" s="169"/>
      <c r="AG292" s="233" t="s">
        <v>326</v>
      </c>
      <c r="AH292" s="234">
        <f>DSUM(AB294:AD302,$AD$8,$AL$57:$AN$58)</f>
        <v>0</v>
      </c>
      <c r="AL292" s="167" t="s">
        <v>235</v>
      </c>
      <c r="AM292" s="171" t="s">
        <v>1310</v>
      </c>
      <c r="AN292" s="167" t="s">
        <v>1311</v>
      </c>
    </row>
    <row r="293" spans="1:40" ht="15" customHeight="1" thickBot="1" x14ac:dyDescent="0.35">
      <c r="A293" s="515"/>
      <c r="B293" s="516"/>
      <c r="C293" s="516"/>
      <c r="D293" s="562"/>
      <c r="E293" s="499" t="s">
        <v>1370</v>
      </c>
      <c r="F293" s="563"/>
      <c r="G293" s="563"/>
      <c r="H293" s="407">
        <f>H291-H292</f>
        <v>0</v>
      </c>
      <c r="V293" s="297"/>
      <c r="W293" s="298"/>
      <c r="X293" s="298"/>
      <c r="Y293" s="169"/>
      <c r="AC293" s="98" t="s">
        <v>1661</v>
      </c>
      <c r="AG293" s="233" t="s">
        <v>1254</v>
      </c>
      <c r="AH293" s="234">
        <f>DSUM(AB294:AD302,$AD$8,$AL$78:$AN$79)</f>
        <v>0</v>
      </c>
      <c r="AL293" s="167" t="s">
        <v>1340</v>
      </c>
      <c r="AM293" s="171" t="s">
        <v>1356</v>
      </c>
      <c r="AN293" s="167" t="s">
        <v>1362</v>
      </c>
    </row>
    <row r="294" spans="1:40" ht="15" customHeight="1" x14ac:dyDescent="0.3">
      <c r="A294" s="500" t="s">
        <v>1379</v>
      </c>
      <c r="B294" s="290"/>
      <c r="C294" s="289"/>
      <c r="D294" s="291"/>
      <c r="E294" s="292"/>
      <c r="F294" s="292"/>
      <c r="G294" s="292"/>
      <c r="H294" s="332"/>
      <c r="T294" s="207" t="s">
        <v>1365</v>
      </c>
      <c r="U294" s="208" t="s">
        <v>1280</v>
      </c>
      <c r="V294" s="297"/>
      <c r="W294" s="232" t="s">
        <v>498</v>
      </c>
      <c r="Y294" s="169"/>
      <c r="AB294" s="208" t="s">
        <v>235</v>
      </c>
      <c r="AC294" s="208" t="s">
        <v>1310</v>
      </c>
      <c r="AD294" s="208" t="s">
        <v>1311</v>
      </c>
      <c r="AG294" s="171"/>
      <c r="AH294" s="167"/>
    </row>
    <row r="295" spans="1:40" ht="15" customHeight="1" x14ac:dyDescent="0.3">
      <c r="A295" s="294" t="s">
        <v>325</v>
      </c>
      <c r="B295" s="295" t="s">
        <v>326</v>
      </c>
      <c r="C295" s="225">
        <v>0</v>
      </c>
      <c r="D295" s="367">
        <f t="shared" ref="D295:D302" si="55">ROUND(C295,2)</f>
        <v>0</v>
      </c>
      <c r="E295" s="1173">
        <v>64100</v>
      </c>
      <c r="F295" s="564"/>
      <c r="G295" s="367">
        <f t="shared" ref="G295:G302" si="56">D295+F295</f>
        <v>0</v>
      </c>
      <c r="H295" s="368">
        <f t="shared" ref="H295:H302" si="57">ROUND(D295*E295,0)</f>
        <v>0</v>
      </c>
      <c r="J295" s="229">
        <f>ROUND((E295-$P$1)/(1+$L$3),0)</f>
        <v>50970</v>
      </c>
      <c r="K295" s="230"/>
      <c r="L295" s="231">
        <f>ROUND((((J295*$L$3)+J295)*$L$5),0)</f>
        <v>0</v>
      </c>
      <c r="M295" s="231"/>
      <c r="N295" s="169">
        <f>D295</f>
        <v>0</v>
      </c>
      <c r="P295" s="173">
        <f>ROUND(L295*N295,0)</f>
        <v>0</v>
      </c>
      <c r="T295" s="171" t="s">
        <v>1354</v>
      </c>
      <c r="U295" s="230">
        <f t="shared" ref="U295:U302" si="58">ROUND($H295+$P295,0)</f>
        <v>0</v>
      </c>
      <c r="V295" s="297"/>
      <c r="W295" s="249" t="s">
        <v>1366</v>
      </c>
      <c r="X295" s="250">
        <f>DSUM(T294:U302,"Pay",$W$5:$X$6)</f>
        <v>0</v>
      </c>
      <c r="Y295" s="169"/>
      <c r="AB295" s="171" t="s">
        <v>1341</v>
      </c>
      <c r="AC295" s="167" t="s">
        <v>326</v>
      </c>
      <c r="AD295" s="231">
        <f>D295</f>
        <v>0</v>
      </c>
      <c r="AG295" s="233" t="s">
        <v>337</v>
      </c>
      <c r="AH295" s="234">
        <f>DSUM(AB294:AD302,$AD$8,$AL$90:$AN$91)</f>
        <v>0</v>
      </c>
    </row>
    <row r="296" spans="1:40" ht="15" customHeight="1" x14ac:dyDescent="0.3">
      <c r="A296" s="565" t="s">
        <v>290</v>
      </c>
      <c r="B296" s="566" t="s">
        <v>1832</v>
      </c>
      <c r="C296" s="567">
        <v>0</v>
      </c>
      <c r="D296" s="568">
        <f t="shared" si="55"/>
        <v>0</v>
      </c>
      <c r="E296" s="569">
        <v>7700</v>
      </c>
      <c r="F296" s="570"/>
      <c r="G296" s="248">
        <f t="shared" si="56"/>
        <v>0</v>
      </c>
      <c r="H296" s="571">
        <f t="shared" si="57"/>
        <v>0</v>
      </c>
      <c r="J296" s="229">
        <f>ROUND((E296)/(1+$L$3),0)</f>
        <v>6824</v>
      </c>
      <c r="K296" s="230"/>
      <c r="L296" s="231">
        <f>ROUND((((J296*$L$3)+J296)*$L$5),0)</f>
        <v>0</v>
      </c>
      <c r="M296" s="231"/>
      <c r="N296" s="169">
        <f>D296</f>
        <v>0</v>
      </c>
      <c r="P296" s="173">
        <f>ROUND(L296*N296,0)</f>
        <v>0</v>
      </c>
      <c r="T296" s="171" t="s">
        <v>1354</v>
      </c>
      <c r="U296" s="230">
        <f t="shared" si="58"/>
        <v>0</v>
      </c>
      <c r="V296" s="297"/>
      <c r="W296" s="249" t="s">
        <v>1367</v>
      </c>
      <c r="X296" s="250">
        <f>DSUM(T294:U302,"Pay",$W$8:$X$9)</f>
        <v>0</v>
      </c>
      <c r="Y296" s="169"/>
      <c r="AB296" s="171" t="s">
        <v>1341</v>
      </c>
      <c r="AC296" s="167" t="s">
        <v>326</v>
      </c>
      <c r="AD296" s="305">
        <f>ROUND(D296/7.5,2)</f>
        <v>0</v>
      </c>
      <c r="AG296" s="233" t="s">
        <v>338</v>
      </c>
      <c r="AH296" s="234">
        <f>DSUM(AB294:AD302,$AD$8,$AL$93:$AN$94)</f>
        <v>0</v>
      </c>
    </row>
    <row r="297" spans="1:40" ht="15" customHeight="1" thickBot="1" x14ac:dyDescent="0.35">
      <c r="A297" s="268" t="s">
        <v>301</v>
      </c>
      <c r="B297" s="540" t="s">
        <v>1293</v>
      </c>
      <c r="C297" s="572">
        <v>0</v>
      </c>
      <c r="D297" s="324">
        <f t="shared" si="55"/>
        <v>0</v>
      </c>
      <c r="E297" s="1177">
        <v>36</v>
      </c>
      <c r="F297" s="573"/>
      <c r="G297" s="324">
        <f t="shared" si="56"/>
        <v>0</v>
      </c>
      <c r="H297" s="274">
        <f t="shared" si="57"/>
        <v>0</v>
      </c>
      <c r="J297" s="230"/>
      <c r="K297" s="230"/>
      <c r="L297" s="231"/>
      <c r="M297" s="231"/>
      <c r="T297" s="171" t="s">
        <v>1354</v>
      </c>
      <c r="U297" s="230">
        <f t="shared" si="58"/>
        <v>0</v>
      </c>
      <c r="V297" s="297"/>
      <c r="W297" s="249" t="s">
        <v>1368</v>
      </c>
      <c r="X297" s="250">
        <f>DSUM(T294:U302,"Pay",$W$11:$X$12)</f>
        <v>0</v>
      </c>
      <c r="Y297" s="169"/>
      <c r="AB297" s="171" t="s">
        <v>1341</v>
      </c>
      <c r="AC297" s="167" t="s">
        <v>1254</v>
      </c>
      <c r="AD297" s="319">
        <f>ROUND(D297/(196*7.5),4)</f>
        <v>0</v>
      </c>
      <c r="AG297" s="171"/>
      <c r="AH297" s="167"/>
      <c r="AL297" s="207" t="s">
        <v>235</v>
      </c>
      <c r="AM297" s="208" t="s">
        <v>1310</v>
      </c>
      <c r="AN297" s="208" t="s">
        <v>1311</v>
      </c>
    </row>
    <row r="298" spans="1:40" ht="15" hidden="1" customHeight="1" thickBot="1" x14ac:dyDescent="0.35">
      <c r="A298" s="574" t="s">
        <v>336</v>
      </c>
      <c r="B298" s="575" t="s">
        <v>1384</v>
      </c>
      <c r="C298" s="576">
        <v>0</v>
      </c>
      <c r="D298" s="428">
        <f t="shared" si="55"/>
        <v>0</v>
      </c>
      <c r="E298" s="429">
        <v>73600</v>
      </c>
      <c r="F298" s="577"/>
      <c r="G298" s="578">
        <f t="shared" si="56"/>
        <v>0</v>
      </c>
      <c r="H298" s="579">
        <f t="shared" si="57"/>
        <v>0</v>
      </c>
      <c r="J298" s="229">
        <f>ROUND((E298-$P$1)/(1+$L$3),0)</f>
        <v>59390</v>
      </c>
      <c r="K298" s="230"/>
      <c r="L298" s="231">
        <f>ROUND((((J298*$L$3)+J298)*$L$5),0)</f>
        <v>0</v>
      </c>
      <c r="M298" s="231"/>
      <c r="N298" s="169">
        <f>D298</f>
        <v>0</v>
      </c>
      <c r="P298" s="173">
        <f>ROUND(L298*N298,0)</f>
        <v>0</v>
      </c>
      <c r="T298" s="171" t="s">
        <v>1354</v>
      </c>
      <c r="U298" s="230">
        <f t="shared" si="58"/>
        <v>0</v>
      </c>
      <c r="V298" s="297"/>
      <c r="W298" s="259"/>
      <c r="X298" s="260">
        <f>SUM(X295:X297)</f>
        <v>0</v>
      </c>
      <c r="Y298" s="261">
        <f>+X298</f>
        <v>0</v>
      </c>
      <c r="AB298" s="171" t="s">
        <v>1341</v>
      </c>
      <c r="AC298" s="167" t="s">
        <v>337</v>
      </c>
      <c r="AD298" s="231">
        <f>D298</f>
        <v>0</v>
      </c>
      <c r="AG298" s="233" t="s">
        <v>1317</v>
      </c>
      <c r="AH298" s="234">
        <f>DSUM(AB294:AD302,$AD$8,$AL$123:$AN$124)</f>
        <v>0</v>
      </c>
      <c r="AL298" s="171" t="s">
        <v>1340</v>
      </c>
      <c r="AM298" s="171" t="s">
        <v>1357</v>
      </c>
      <c r="AN298" s="167" t="s">
        <v>1362</v>
      </c>
    </row>
    <row r="299" spans="1:40" ht="15" hidden="1" customHeight="1" thickTop="1" x14ac:dyDescent="0.3">
      <c r="A299" s="251" t="s">
        <v>336</v>
      </c>
      <c r="B299" s="355" t="s">
        <v>338</v>
      </c>
      <c r="C299" s="253">
        <v>0</v>
      </c>
      <c r="D299" s="254">
        <f t="shared" si="55"/>
        <v>0</v>
      </c>
      <c r="E299" s="255">
        <v>87000</v>
      </c>
      <c r="F299" s="356"/>
      <c r="G299" s="256">
        <f t="shared" si="56"/>
        <v>0</v>
      </c>
      <c r="H299" s="257">
        <f t="shared" si="57"/>
        <v>0</v>
      </c>
      <c r="J299" s="229">
        <f>ROUND((E299-$P$1)/(1+$L$3),0)</f>
        <v>71267</v>
      </c>
      <c r="K299" s="230"/>
      <c r="L299" s="231">
        <f>ROUND((((J299*$L$3)+J299)*$L$5),0)</f>
        <v>0</v>
      </c>
      <c r="M299" s="231"/>
      <c r="N299" s="169">
        <f>D299</f>
        <v>0</v>
      </c>
      <c r="P299" s="173">
        <f>ROUND(L299*N299,0)</f>
        <v>0</v>
      </c>
      <c r="T299" s="171" t="s">
        <v>1354</v>
      </c>
      <c r="U299" s="230">
        <f t="shared" si="58"/>
        <v>0</v>
      </c>
      <c r="V299" s="297"/>
      <c r="W299" s="302"/>
      <c r="X299" s="302"/>
      <c r="Y299" s="169"/>
      <c r="AB299" s="171" t="s">
        <v>1341</v>
      </c>
      <c r="AC299" s="167" t="s">
        <v>338</v>
      </c>
      <c r="AD299" s="231">
        <f>D299</f>
        <v>0</v>
      </c>
      <c r="AG299" s="258" t="s">
        <v>1318</v>
      </c>
      <c r="AH299" s="234">
        <f>DSUM(AB294:AD302,$AD$8,$AL$163:$AN$164)</f>
        <v>0</v>
      </c>
    </row>
    <row r="300" spans="1:40" ht="15" hidden="1" customHeight="1" x14ac:dyDescent="0.3">
      <c r="A300" s="251" t="s">
        <v>347</v>
      </c>
      <c r="B300" s="355" t="s">
        <v>1618</v>
      </c>
      <c r="C300" s="253">
        <v>0</v>
      </c>
      <c r="D300" s="254">
        <f t="shared" si="55"/>
        <v>0</v>
      </c>
      <c r="E300" s="255">
        <v>32200</v>
      </c>
      <c r="F300" s="356"/>
      <c r="G300" s="256">
        <f t="shared" si="56"/>
        <v>0</v>
      </c>
      <c r="H300" s="257">
        <f t="shared" si="57"/>
        <v>0</v>
      </c>
      <c r="T300" s="171" t="s">
        <v>1330</v>
      </c>
      <c r="U300" s="230">
        <f t="shared" si="58"/>
        <v>0</v>
      </c>
      <c r="V300" s="297"/>
      <c r="W300" s="298"/>
      <c r="X300" s="298"/>
      <c r="Y300" s="169"/>
      <c r="AB300" s="171" t="s">
        <v>1341</v>
      </c>
      <c r="AC300" s="167" t="s">
        <v>1317</v>
      </c>
      <c r="AD300" s="231">
        <f>D300</f>
        <v>0</v>
      </c>
      <c r="AG300" s="167"/>
      <c r="AH300" s="167"/>
      <c r="AL300" s="207" t="s">
        <v>235</v>
      </c>
      <c r="AM300" s="208" t="s">
        <v>1310</v>
      </c>
      <c r="AN300" s="208" t="s">
        <v>1311</v>
      </c>
    </row>
    <row r="301" spans="1:40" ht="15" hidden="1" customHeight="1" thickBot="1" x14ac:dyDescent="0.35">
      <c r="A301" s="251" t="s">
        <v>347</v>
      </c>
      <c r="B301" s="355" t="s">
        <v>1619</v>
      </c>
      <c r="C301" s="253">
        <v>0</v>
      </c>
      <c r="D301" s="254">
        <f t="shared" si="55"/>
        <v>0</v>
      </c>
      <c r="E301" s="255">
        <v>3400</v>
      </c>
      <c r="F301" s="356"/>
      <c r="G301" s="256">
        <f t="shared" si="56"/>
        <v>0</v>
      </c>
      <c r="H301" s="257">
        <f t="shared" si="57"/>
        <v>0</v>
      </c>
      <c r="T301" s="171" t="s">
        <v>1330</v>
      </c>
      <c r="U301" s="230">
        <f t="shared" si="58"/>
        <v>0</v>
      </c>
      <c r="V301" s="297"/>
      <c r="W301" s="298"/>
      <c r="X301" s="298"/>
      <c r="Y301" s="169"/>
      <c r="AB301" s="171" t="s">
        <v>1341</v>
      </c>
      <c r="AC301" s="167" t="s">
        <v>1317</v>
      </c>
      <c r="AD301" s="305">
        <f>ROUND(D301/7.5,2)</f>
        <v>0</v>
      </c>
      <c r="AG301" s="171"/>
      <c r="AH301" s="333">
        <f>SUM(AH292:AH300)</f>
        <v>0</v>
      </c>
      <c r="AI301" s="334">
        <f>+AH301</f>
        <v>0</v>
      </c>
      <c r="AL301" s="171" t="s">
        <v>1340</v>
      </c>
      <c r="AM301" s="171" t="s">
        <v>362</v>
      </c>
      <c r="AN301" s="167" t="s">
        <v>1362</v>
      </c>
    </row>
    <row r="302" spans="1:40" ht="15" hidden="1" customHeight="1" thickTop="1" thickBot="1" x14ac:dyDescent="0.35">
      <c r="A302" s="251" t="s">
        <v>341</v>
      </c>
      <c r="B302" s="470" t="s">
        <v>508</v>
      </c>
      <c r="C302" s="253">
        <v>0</v>
      </c>
      <c r="D302" s="254">
        <f t="shared" si="55"/>
        <v>0</v>
      </c>
      <c r="E302" s="471">
        <v>0</v>
      </c>
      <c r="F302" s="472"/>
      <c r="G302" s="580">
        <f t="shared" si="56"/>
        <v>0</v>
      </c>
      <c r="H302" s="473">
        <f t="shared" si="57"/>
        <v>0</v>
      </c>
      <c r="J302" s="230"/>
      <c r="K302" s="230"/>
      <c r="L302" s="231"/>
      <c r="M302" s="231"/>
      <c r="P302" s="275"/>
      <c r="T302" s="171" t="s">
        <v>1330</v>
      </c>
      <c r="U302" s="230">
        <f t="shared" si="58"/>
        <v>0</v>
      </c>
      <c r="V302" s="297"/>
      <c r="W302" s="298"/>
      <c r="X302" s="298"/>
      <c r="Y302" s="169"/>
      <c r="AB302" s="171" t="s">
        <v>1341</v>
      </c>
      <c r="AC302" s="167" t="s">
        <v>1318</v>
      </c>
      <c r="AD302" s="231">
        <f>D302</f>
        <v>0</v>
      </c>
      <c r="AG302" s="171"/>
      <c r="AH302" s="167"/>
    </row>
    <row r="303" spans="1:40" ht="15" hidden="1" customHeight="1" thickBot="1" x14ac:dyDescent="0.35">
      <c r="A303" s="525"/>
      <c r="B303" s="526" t="s">
        <v>1634</v>
      </c>
      <c r="C303" s="527"/>
      <c r="D303" s="527"/>
      <c r="E303" s="528">
        <v>0</v>
      </c>
      <c r="F303" s="513"/>
      <c r="G303" s="514"/>
      <c r="H303" s="432">
        <f>+P303</f>
        <v>0</v>
      </c>
      <c r="P303" s="285">
        <f>SUM(P295:P302)</f>
        <v>0</v>
      </c>
      <c r="T303" s="171"/>
      <c r="V303" s="297"/>
      <c r="W303" s="298"/>
      <c r="X303" s="298"/>
      <c r="Y303" s="169"/>
      <c r="AE303" s="286">
        <f>SUM(AD295:AD302)</f>
        <v>0</v>
      </c>
      <c r="AG303" s="171"/>
      <c r="AH303" s="167"/>
      <c r="AL303" s="207" t="s">
        <v>235</v>
      </c>
      <c r="AM303" s="208" t="s">
        <v>1310</v>
      </c>
      <c r="AN303" s="208" t="s">
        <v>1311</v>
      </c>
    </row>
    <row r="304" spans="1:40" ht="15" customHeight="1" x14ac:dyDescent="0.3">
      <c r="A304" s="536"/>
      <c r="B304" s="537"/>
      <c r="C304" s="538"/>
      <c r="D304" s="491"/>
      <c r="E304" s="1129" t="s">
        <v>217</v>
      </c>
      <c r="F304" s="496"/>
      <c r="G304" s="496"/>
      <c r="H304" s="439">
        <f>'Revenue Projection'!H30</f>
        <v>920</v>
      </c>
      <c r="T304" s="171"/>
      <c r="V304" s="301"/>
      <c r="W304" s="298"/>
      <c r="X304" s="298"/>
      <c r="Y304" s="169"/>
      <c r="AG304" s="1394" t="s">
        <v>313</v>
      </c>
      <c r="AH304" s="1394"/>
      <c r="AL304" s="171" t="s">
        <v>1340</v>
      </c>
      <c r="AM304" s="171" t="s">
        <v>364</v>
      </c>
      <c r="AN304" s="167" t="s">
        <v>1362</v>
      </c>
    </row>
    <row r="305" spans="1:40" ht="15" customHeight="1" thickBot="1" x14ac:dyDescent="0.35">
      <c r="A305" s="387"/>
      <c r="B305" s="388"/>
      <c r="C305" s="440"/>
      <c r="D305" s="494"/>
      <c r="E305" s="495" t="s">
        <v>1385</v>
      </c>
      <c r="F305" s="496"/>
      <c r="G305" s="496"/>
      <c r="H305" s="441">
        <f>SUM(H295:H303)</f>
        <v>0</v>
      </c>
      <c r="T305" s="171"/>
      <c r="V305" s="297"/>
      <c r="W305" s="298"/>
      <c r="X305" s="298"/>
      <c r="Y305" s="169"/>
      <c r="AG305" s="233" t="s">
        <v>1328</v>
      </c>
      <c r="AH305" s="234">
        <f>DSUM(AB307:AD317,$AD$8,$AL$51:$AN$52)</f>
        <v>0</v>
      </c>
    </row>
    <row r="306" spans="1:40" ht="15" customHeight="1" thickBot="1" x14ac:dyDescent="0.35">
      <c r="A306" s="515"/>
      <c r="B306" s="516"/>
      <c r="C306" s="517"/>
      <c r="D306" s="562"/>
      <c r="E306" s="499" t="s">
        <v>1370</v>
      </c>
      <c r="F306" s="563"/>
      <c r="G306" s="563"/>
      <c r="H306" s="407">
        <f>H304-H305</f>
        <v>920</v>
      </c>
      <c r="V306" s="301"/>
      <c r="W306" s="298"/>
      <c r="X306" s="298"/>
      <c r="Y306" s="169"/>
      <c r="AC306" s="98" t="s">
        <v>321</v>
      </c>
      <c r="AG306" s="233" t="s">
        <v>1254</v>
      </c>
      <c r="AH306" s="234">
        <f>DSUM(AB307:AD317,$AD$8,$AL$78:$AN$79)</f>
        <v>0</v>
      </c>
      <c r="AL306" s="207" t="s">
        <v>235</v>
      </c>
      <c r="AM306" s="208" t="s">
        <v>1310</v>
      </c>
      <c r="AN306" s="208" t="s">
        <v>1311</v>
      </c>
    </row>
    <row r="307" spans="1:40" ht="15" customHeight="1" x14ac:dyDescent="0.3">
      <c r="A307" s="500" t="s">
        <v>1386</v>
      </c>
      <c r="B307" s="289"/>
      <c r="C307" s="289"/>
      <c r="D307" s="291"/>
      <c r="E307" s="292"/>
      <c r="F307" s="292"/>
      <c r="G307" s="292"/>
      <c r="H307" s="332"/>
      <c r="T307" s="207" t="s">
        <v>1365</v>
      </c>
      <c r="U307" s="208" t="s">
        <v>1280</v>
      </c>
      <c r="V307" s="297"/>
      <c r="W307" s="232" t="s">
        <v>499</v>
      </c>
      <c r="Y307" s="169"/>
      <c r="AB307" s="208" t="s">
        <v>235</v>
      </c>
      <c r="AC307" s="208" t="s">
        <v>1310</v>
      </c>
      <c r="AD307" s="208" t="s">
        <v>1311</v>
      </c>
      <c r="AG307" s="233" t="s">
        <v>337</v>
      </c>
      <c r="AH307" s="234">
        <f>DSUM(AB307:AD317,$AD$8,$AL$90:$AN$91)</f>
        <v>0</v>
      </c>
      <c r="AL307" s="171" t="s">
        <v>1340</v>
      </c>
      <c r="AM307" s="171" t="s">
        <v>366</v>
      </c>
      <c r="AN307" s="167" t="s">
        <v>1362</v>
      </c>
    </row>
    <row r="308" spans="1:40" ht="15" customHeight="1" x14ac:dyDescent="0.3">
      <c r="A308" s="294" t="s">
        <v>290</v>
      </c>
      <c r="B308" s="295" t="s">
        <v>506</v>
      </c>
      <c r="C308" s="364">
        <v>0</v>
      </c>
      <c r="D308" s="365">
        <f t="shared" ref="D308:D317" si="59">ROUND(C308,2)</f>
        <v>0</v>
      </c>
      <c r="E308" s="418">
        <v>64100</v>
      </c>
      <c r="F308" s="419"/>
      <c r="G308" s="367">
        <f t="shared" ref="G308:G317" si="60">D308+F308</f>
        <v>0</v>
      </c>
      <c r="H308" s="368">
        <f t="shared" ref="H308:H317" si="61">ROUND(D308*E308,0)</f>
        <v>0</v>
      </c>
      <c r="J308" s="229">
        <f>ROUND((E308-$P$1)/(1+$L$3),0)</f>
        <v>50970</v>
      </c>
      <c r="K308" s="230"/>
      <c r="L308" s="231">
        <f>ROUND((((J308*$L$3)+J308)*$L$5),0)</f>
        <v>0</v>
      </c>
      <c r="M308" s="231"/>
      <c r="N308" s="169">
        <f>D308</f>
        <v>0</v>
      </c>
      <c r="P308" s="173">
        <f>ROUND(L308*N308,0)</f>
        <v>0</v>
      </c>
      <c r="T308" s="171" t="s">
        <v>1354</v>
      </c>
      <c r="U308" s="230">
        <f>ROUND($H308+$P308,0)</f>
        <v>0</v>
      </c>
      <c r="V308" s="297"/>
      <c r="W308" s="249" t="s">
        <v>1366</v>
      </c>
      <c r="X308" s="250">
        <f>DSUM(T307:U317,"Pay",$W$5:$X$6)</f>
        <v>0</v>
      </c>
      <c r="Y308" s="169"/>
      <c r="AB308" s="171" t="s">
        <v>1341</v>
      </c>
      <c r="AC308" s="167" t="s">
        <v>1328</v>
      </c>
      <c r="AD308" s="231">
        <f>D308</f>
        <v>0</v>
      </c>
      <c r="AG308" s="233" t="s">
        <v>338</v>
      </c>
      <c r="AH308" s="234">
        <f>DSUM(AB307:AD317,$AD$8,$AL$93:$AN$94)</f>
        <v>0</v>
      </c>
    </row>
    <row r="309" spans="1:40" ht="15" customHeight="1" x14ac:dyDescent="0.3">
      <c r="A309" s="565" t="s">
        <v>290</v>
      </c>
      <c r="B309" s="566" t="s">
        <v>1830</v>
      </c>
      <c r="C309" s="567">
        <v>0</v>
      </c>
      <c r="D309" s="568">
        <f t="shared" si="59"/>
        <v>0</v>
      </c>
      <c r="E309" s="569">
        <v>7700</v>
      </c>
      <c r="F309" s="570"/>
      <c r="G309" s="248">
        <f t="shared" si="60"/>
        <v>0</v>
      </c>
      <c r="H309" s="571">
        <f t="shared" si="61"/>
        <v>0</v>
      </c>
      <c r="J309" s="229">
        <f>ROUND((E309)/(1+$L$3),0)</f>
        <v>6824</v>
      </c>
      <c r="K309" s="230"/>
      <c r="L309" s="231">
        <f>ROUND((((J309*$L$3)+J309)*$L$5),0)</f>
        <v>0</v>
      </c>
      <c r="M309" s="231"/>
      <c r="N309" s="169">
        <f>D309</f>
        <v>0</v>
      </c>
      <c r="P309" s="173">
        <f>ROUND(L309*N309,0)</f>
        <v>0</v>
      </c>
      <c r="T309" s="171" t="s">
        <v>1354</v>
      </c>
      <c r="U309" s="230">
        <f t="shared" ref="U309:U317" si="62">ROUND($H309+$P309,0)</f>
        <v>0</v>
      </c>
      <c r="V309" s="297"/>
      <c r="W309" s="249" t="s">
        <v>1367</v>
      </c>
      <c r="X309" s="250">
        <f>DSUM(T307:U317,"Pay",$W$8:$X$9)</f>
        <v>0</v>
      </c>
      <c r="Y309" s="169"/>
      <c r="AB309" s="171" t="s">
        <v>1341</v>
      </c>
      <c r="AC309" s="167" t="s">
        <v>1328</v>
      </c>
      <c r="AD309" s="305">
        <f>ROUND(D309/7.5,2)</f>
        <v>0</v>
      </c>
      <c r="AG309" s="233" t="s">
        <v>1315</v>
      </c>
      <c r="AH309" s="234">
        <f>DSUM(AB307:AD317,$AD$8,$AL$105:$AN$106)</f>
        <v>0</v>
      </c>
      <c r="AL309" s="207" t="s">
        <v>235</v>
      </c>
      <c r="AM309" s="208" t="s">
        <v>1310</v>
      </c>
      <c r="AN309" s="208" t="s">
        <v>1311</v>
      </c>
    </row>
    <row r="310" spans="1:40" ht="15" customHeight="1" x14ac:dyDescent="0.3">
      <c r="A310" s="242" t="s">
        <v>301</v>
      </c>
      <c r="B310" s="299" t="s">
        <v>302</v>
      </c>
      <c r="C310" s="318">
        <v>0</v>
      </c>
      <c r="D310" s="248">
        <f t="shared" si="59"/>
        <v>0</v>
      </c>
      <c r="E310" s="420">
        <v>36</v>
      </c>
      <c r="F310" s="421"/>
      <c r="G310" s="248">
        <f t="shared" si="60"/>
        <v>0</v>
      </c>
      <c r="H310" s="309">
        <f t="shared" si="61"/>
        <v>0</v>
      </c>
      <c r="J310" s="230"/>
      <c r="K310" s="230"/>
      <c r="L310" s="231"/>
      <c r="M310" s="231"/>
      <c r="T310" s="171" t="s">
        <v>1354</v>
      </c>
      <c r="U310" s="230">
        <f t="shared" si="62"/>
        <v>0</v>
      </c>
      <c r="V310" s="297"/>
      <c r="W310" s="249" t="s">
        <v>1368</v>
      </c>
      <c r="X310" s="250">
        <f>DSUM(T307:U317,"Pay",$W$11:$X$12)</f>
        <v>0</v>
      </c>
      <c r="Y310" s="169"/>
      <c r="AB310" s="171" t="s">
        <v>1341</v>
      </c>
      <c r="AC310" s="167" t="s">
        <v>1254</v>
      </c>
      <c r="AD310" s="319">
        <f>ROUND(D310/(196*7.5),4)</f>
        <v>0</v>
      </c>
      <c r="AG310" s="233" t="s">
        <v>1317</v>
      </c>
      <c r="AH310" s="234">
        <f>DSUM(AB307:AD317,$AD$8,$AL$123:$AN$124)</f>
        <v>0</v>
      </c>
      <c r="AL310" s="171" t="s">
        <v>1340</v>
      </c>
      <c r="AM310" s="171" t="s">
        <v>1318</v>
      </c>
      <c r="AN310" s="167" t="s">
        <v>1362</v>
      </c>
    </row>
    <row r="311" spans="1:40" ht="15" customHeight="1" thickBot="1" x14ac:dyDescent="0.35">
      <c r="A311" s="242" t="s">
        <v>336</v>
      </c>
      <c r="B311" s="299" t="s">
        <v>1384</v>
      </c>
      <c r="C311" s="244">
        <v>0</v>
      </c>
      <c r="D311" s="246">
        <f t="shared" si="59"/>
        <v>0</v>
      </c>
      <c r="E311" s="247">
        <v>73600</v>
      </c>
      <c r="F311" s="304"/>
      <c r="G311" s="248">
        <f t="shared" si="60"/>
        <v>0</v>
      </c>
      <c r="H311" s="309">
        <f t="shared" si="61"/>
        <v>0</v>
      </c>
      <c r="J311" s="229">
        <f>ROUND((E311-$P$1)/(1+$L$3),0)</f>
        <v>59390</v>
      </c>
      <c r="K311" s="230"/>
      <c r="L311" s="231">
        <f>ROUND((((J311*$L$3)+J311)*$L$5),0)</f>
        <v>0</v>
      </c>
      <c r="M311" s="231"/>
      <c r="N311" s="169">
        <f>D311</f>
        <v>0</v>
      </c>
      <c r="P311" s="173">
        <f>ROUND(L311*N311,0)</f>
        <v>0</v>
      </c>
      <c r="T311" s="171" t="s">
        <v>1354</v>
      </c>
      <c r="U311" s="230">
        <f t="shared" si="62"/>
        <v>0</v>
      </c>
      <c r="V311" s="297"/>
      <c r="W311" s="259"/>
      <c r="X311" s="260">
        <f>SUM(X308:X310)</f>
        <v>0</v>
      </c>
      <c r="Y311" s="261">
        <f>+X311</f>
        <v>0</v>
      </c>
      <c r="AB311" s="171" t="s">
        <v>1341</v>
      </c>
      <c r="AC311" s="167" t="s">
        <v>337</v>
      </c>
      <c r="AD311" s="231">
        <f>D311</f>
        <v>0</v>
      </c>
      <c r="AG311" s="316" t="s">
        <v>1318</v>
      </c>
      <c r="AH311" s="317">
        <f>DSUM(AB307:AD317,$AD$8,$AL$163:$AN$164)</f>
        <v>0</v>
      </c>
    </row>
    <row r="312" spans="1:40" ht="15" customHeight="1" thickTop="1" x14ac:dyDescent="0.3">
      <c r="A312" s="242" t="s">
        <v>336</v>
      </c>
      <c r="B312" s="299" t="s">
        <v>338</v>
      </c>
      <c r="C312" s="238">
        <v>0</v>
      </c>
      <c r="D312" s="248">
        <f t="shared" si="59"/>
        <v>0</v>
      </c>
      <c r="E312" s="247">
        <v>87000</v>
      </c>
      <c r="F312" s="304"/>
      <c r="G312" s="248">
        <f t="shared" si="60"/>
        <v>0</v>
      </c>
      <c r="H312" s="309">
        <f t="shared" si="61"/>
        <v>0</v>
      </c>
      <c r="J312" s="229">
        <f>ROUND((E312-$P$1)/(1+$L$3),0)</f>
        <v>71267</v>
      </c>
      <c r="K312" s="230"/>
      <c r="L312" s="231">
        <f>ROUND((((J312*$L$3)+J312)*$L$5),0)</f>
        <v>0</v>
      </c>
      <c r="M312" s="231"/>
      <c r="N312" s="169">
        <f>D312</f>
        <v>0</v>
      </c>
      <c r="P312" s="173">
        <f>ROUND(L312*N312,0)</f>
        <v>0</v>
      </c>
      <c r="T312" s="171" t="s">
        <v>1354</v>
      </c>
      <c r="U312" s="230">
        <f t="shared" si="62"/>
        <v>0</v>
      </c>
      <c r="V312" s="297"/>
      <c r="W312" s="302"/>
      <c r="X312" s="302"/>
      <c r="Y312" s="169"/>
      <c r="AB312" s="171" t="s">
        <v>1341</v>
      </c>
      <c r="AC312" s="167" t="s">
        <v>338</v>
      </c>
      <c r="AD312" s="231">
        <f>D312</f>
        <v>0</v>
      </c>
      <c r="AG312" s="167"/>
      <c r="AH312" s="167"/>
    </row>
    <row r="313" spans="1:40" ht="15" customHeight="1" thickBot="1" x14ac:dyDescent="0.35">
      <c r="A313" s="242" t="s">
        <v>343</v>
      </c>
      <c r="B313" s="299" t="s">
        <v>1615</v>
      </c>
      <c r="C313" s="244">
        <v>0</v>
      </c>
      <c r="D313" s="246">
        <f t="shared" si="59"/>
        <v>0</v>
      </c>
      <c r="E313" s="420">
        <v>30000</v>
      </c>
      <c r="F313" s="421"/>
      <c r="G313" s="248">
        <f t="shared" si="60"/>
        <v>0</v>
      </c>
      <c r="H313" s="309">
        <f t="shared" si="61"/>
        <v>0</v>
      </c>
      <c r="T313" s="171" t="s">
        <v>1330</v>
      </c>
      <c r="U313" s="230">
        <f t="shared" si="62"/>
        <v>0</v>
      </c>
      <c r="V313" s="297"/>
      <c r="W313" s="315"/>
      <c r="X313" s="315"/>
      <c r="Y313" s="169"/>
      <c r="AB313" s="171" t="s">
        <v>1341</v>
      </c>
      <c r="AC313" s="167" t="s">
        <v>1315</v>
      </c>
      <c r="AD313" s="231">
        <f>D313</f>
        <v>0</v>
      </c>
      <c r="AG313" s="171"/>
      <c r="AH313" s="333">
        <f>SUM(AH305:AH312)</f>
        <v>0</v>
      </c>
      <c r="AI313" s="334">
        <f>+AH313</f>
        <v>0</v>
      </c>
    </row>
    <row r="314" spans="1:40" ht="15" customHeight="1" thickTop="1" x14ac:dyDescent="0.3">
      <c r="A314" s="242" t="s">
        <v>347</v>
      </c>
      <c r="B314" s="299" t="s">
        <v>1618</v>
      </c>
      <c r="C314" s="244">
        <v>0</v>
      </c>
      <c r="D314" s="246">
        <f>ROUND(C314,2)</f>
        <v>0</v>
      </c>
      <c r="E314" s="247">
        <v>32200</v>
      </c>
      <c r="F314" s="304"/>
      <c r="G314" s="248">
        <f>D314+F314</f>
        <v>0</v>
      </c>
      <c r="H314" s="309">
        <f>ROUND(D314*E314,0)</f>
        <v>0</v>
      </c>
      <c r="T314" s="171" t="s">
        <v>1330</v>
      </c>
      <c r="U314" s="230">
        <f>ROUND($H314+$P314,0)</f>
        <v>0</v>
      </c>
      <c r="V314" s="321"/>
      <c r="W314" s="315"/>
      <c r="X314" s="315"/>
      <c r="Y314" s="169"/>
      <c r="AB314" s="171" t="s">
        <v>1341</v>
      </c>
      <c r="AC314" s="167" t="s">
        <v>1317</v>
      </c>
      <c r="AD314" s="231">
        <f>D314</f>
        <v>0</v>
      </c>
      <c r="AG314" s="171"/>
      <c r="AH314" s="167"/>
    </row>
    <row r="315" spans="1:40" ht="15" customHeight="1" x14ac:dyDescent="0.3">
      <c r="A315" s="242" t="s">
        <v>347</v>
      </c>
      <c r="B315" s="299" t="s">
        <v>1616</v>
      </c>
      <c r="C315" s="303">
        <v>0</v>
      </c>
      <c r="D315" s="246">
        <f t="shared" si="59"/>
        <v>0</v>
      </c>
      <c r="E315" s="247">
        <v>3100</v>
      </c>
      <c r="F315" s="304"/>
      <c r="G315" s="248">
        <f t="shared" si="60"/>
        <v>0</v>
      </c>
      <c r="H315" s="309">
        <f t="shared" si="61"/>
        <v>0</v>
      </c>
      <c r="T315" s="171" t="s">
        <v>1330</v>
      </c>
      <c r="U315" s="230">
        <f t="shared" si="62"/>
        <v>0</v>
      </c>
      <c r="V315" s="321"/>
      <c r="W315" s="298"/>
      <c r="X315" s="298"/>
      <c r="Y315" s="169"/>
      <c r="AB315" s="171" t="s">
        <v>1341</v>
      </c>
      <c r="AC315" s="167" t="s">
        <v>1315</v>
      </c>
      <c r="AD315" s="305">
        <f>ROUND(D315/7.5,2)</f>
        <v>0</v>
      </c>
    </row>
    <row r="316" spans="1:40" ht="15" customHeight="1" x14ac:dyDescent="0.3">
      <c r="A316" s="242" t="s">
        <v>347</v>
      </c>
      <c r="B316" s="299" t="s">
        <v>1619</v>
      </c>
      <c r="C316" s="303">
        <v>0</v>
      </c>
      <c r="D316" s="246">
        <f t="shared" si="59"/>
        <v>0</v>
      </c>
      <c r="E316" s="247">
        <v>3400</v>
      </c>
      <c r="F316" s="304"/>
      <c r="G316" s="248">
        <f t="shared" si="60"/>
        <v>0</v>
      </c>
      <c r="H316" s="309">
        <f t="shared" si="61"/>
        <v>0</v>
      </c>
      <c r="T316" s="171" t="s">
        <v>1330</v>
      </c>
      <c r="U316" s="230">
        <f t="shared" si="62"/>
        <v>0</v>
      </c>
      <c r="V316" s="321"/>
      <c r="W316" s="315"/>
      <c r="X316" s="315"/>
      <c r="Y316" s="169"/>
      <c r="AB316" s="171" t="s">
        <v>1341</v>
      </c>
      <c r="AC316" s="167" t="s">
        <v>1317</v>
      </c>
      <c r="AD316" s="305">
        <f>ROUND(D316/7.5,2)</f>
        <v>0</v>
      </c>
      <c r="AG316" s="171"/>
      <c r="AH316" s="167"/>
    </row>
    <row r="317" spans="1:40" ht="15" customHeight="1" thickBot="1" x14ac:dyDescent="0.35">
      <c r="A317" s="268" t="s">
        <v>341</v>
      </c>
      <c r="B317" s="322" t="s">
        <v>508</v>
      </c>
      <c r="C317" s="270">
        <v>0</v>
      </c>
      <c r="D317" s="271">
        <f t="shared" si="59"/>
        <v>0</v>
      </c>
      <c r="E317" s="1184">
        <v>0</v>
      </c>
      <c r="F317" s="424"/>
      <c r="G317" s="248">
        <f t="shared" si="60"/>
        <v>0</v>
      </c>
      <c r="H317" s="274">
        <f t="shared" si="61"/>
        <v>0</v>
      </c>
      <c r="J317" s="230"/>
      <c r="K317" s="230"/>
      <c r="L317" s="231"/>
      <c r="M317" s="231"/>
      <c r="P317" s="275"/>
      <c r="T317" s="171" t="s">
        <v>1330</v>
      </c>
      <c r="U317" s="230">
        <f t="shared" si="62"/>
        <v>0</v>
      </c>
      <c r="V317" s="321"/>
      <c r="W317" s="298"/>
      <c r="X317" s="298"/>
      <c r="Y317" s="169"/>
      <c r="AB317" s="171" t="s">
        <v>1341</v>
      </c>
      <c r="AC317" s="167" t="s">
        <v>1318</v>
      </c>
      <c r="AD317" s="231">
        <f>D317</f>
        <v>0</v>
      </c>
      <c r="AG317" s="171"/>
      <c r="AH317" s="167"/>
    </row>
    <row r="318" spans="1:40" ht="15" hidden="1" customHeight="1" thickBot="1" x14ac:dyDescent="0.35">
      <c r="A318" s="509"/>
      <c r="B318" s="510" t="s">
        <v>1634</v>
      </c>
      <c r="C318" s="511"/>
      <c r="D318" s="511"/>
      <c r="E318" s="512">
        <v>0</v>
      </c>
      <c r="F318" s="513"/>
      <c r="G318" s="514"/>
      <c r="H318" s="432">
        <f>+P318</f>
        <v>0</v>
      </c>
      <c r="P318" s="285">
        <f>SUM(P308:P317)</f>
        <v>0</v>
      </c>
      <c r="T318" s="171"/>
      <c r="V318" s="321"/>
      <c r="W318" s="315"/>
      <c r="X318" s="315"/>
      <c r="Y318" s="169"/>
      <c r="AE318" s="286">
        <f>SUM(AD308:AD317)</f>
        <v>0</v>
      </c>
      <c r="AG318" s="171"/>
      <c r="AH318" s="167"/>
    </row>
    <row r="319" spans="1:40" ht="15" customHeight="1" x14ac:dyDescent="0.3">
      <c r="A319" s="536"/>
      <c r="B319" s="537"/>
      <c r="C319" s="538"/>
      <c r="D319" s="491"/>
      <c r="E319" s="1129" t="s">
        <v>217</v>
      </c>
      <c r="F319" s="496"/>
      <c r="G319" s="496"/>
      <c r="H319" s="439">
        <f>'Revenue Projection'!H35</f>
        <v>0</v>
      </c>
      <c r="T319" s="171"/>
      <c r="V319" s="301"/>
      <c r="W319" s="315"/>
      <c r="X319" s="315"/>
      <c r="Y319" s="169"/>
      <c r="AG319" s="1393" t="s">
        <v>314</v>
      </c>
      <c r="AH319" s="1393"/>
    </row>
    <row r="320" spans="1:40" ht="15" customHeight="1" thickBot="1" x14ac:dyDescent="0.35">
      <c r="A320" s="387"/>
      <c r="B320" s="388"/>
      <c r="C320" s="388"/>
      <c r="D320" s="389"/>
      <c r="E320" s="390" t="s">
        <v>1387</v>
      </c>
      <c r="F320" s="383"/>
      <c r="G320" s="383"/>
      <c r="H320" s="441">
        <f>SUM(H308:H318)</f>
        <v>0</v>
      </c>
      <c r="T320" s="171"/>
      <c r="V320" s="321"/>
      <c r="W320" s="315"/>
      <c r="X320" s="315"/>
      <c r="Y320" s="169"/>
      <c r="AG320" s="233" t="s">
        <v>1297</v>
      </c>
      <c r="AH320" s="234">
        <f>DSUM(AB322:AD323,$AD$8,$AL$96:$AN$97)</f>
        <v>0</v>
      </c>
    </row>
    <row r="321" spans="1:35" ht="15" customHeight="1" thickBot="1" x14ac:dyDescent="0.35">
      <c r="A321" s="442"/>
      <c r="B321" s="443"/>
      <c r="C321" s="443"/>
      <c r="D321" s="445"/>
      <c r="E321" s="282" t="s">
        <v>1370</v>
      </c>
      <c r="F321" s="282"/>
      <c r="G321" s="282"/>
      <c r="H321" s="407">
        <f>H319-H320</f>
        <v>0</v>
      </c>
      <c r="V321" s="301"/>
      <c r="W321" s="315"/>
      <c r="X321" s="315"/>
      <c r="Y321" s="169"/>
      <c r="AC321" s="98" t="s">
        <v>1662</v>
      </c>
    </row>
    <row r="322" spans="1:35" ht="15" customHeight="1" thickBot="1" x14ac:dyDescent="0.35">
      <c r="A322" s="581" t="s">
        <v>331</v>
      </c>
      <c r="B322" s="289"/>
      <c r="C322" s="289"/>
      <c r="D322" s="291"/>
      <c r="E322" s="292"/>
      <c r="F322" s="292"/>
      <c r="G322" s="292"/>
      <c r="H322" s="332"/>
      <c r="T322" s="207" t="s">
        <v>1365</v>
      </c>
      <c r="U322" s="208" t="s">
        <v>1280</v>
      </c>
      <c r="V322" s="321"/>
      <c r="W322" s="232" t="s">
        <v>500</v>
      </c>
      <c r="Y322" s="169"/>
      <c r="AB322" s="208" t="s">
        <v>235</v>
      </c>
      <c r="AC322" s="208" t="s">
        <v>1310</v>
      </c>
      <c r="AD322" s="208" t="s">
        <v>1311</v>
      </c>
      <c r="AH322" s="376">
        <f>SUM(AH320:AH321)</f>
        <v>0</v>
      </c>
      <c r="AI322" s="334">
        <f>+AH322</f>
        <v>0</v>
      </c>
    </row>
    <row r="323" spans="1:35" ht="15" customHeight="1" thickTop="1" thickBot="1" x14ac:dyDescent="0.35">
      <c r="A323" s="504" t="s">
        <v>1296</v>
      </c>
      <c r="B323" s="505" t="s">
        <v>1904</v>
      </c>
      <c r="C323" s="582">
        <f>'Pre-Determined'!D52</f>
        <v>0</v>
      </c>
      <c r="D323" s="583">
        <f>ROUND(C323,2)</f>
        <v>0</v>
      </c>
      <c r="E323" s="1178">
        <v>67900</v>
      </c>
      <c r="F323" s="296"/>
      <c r="G323" s="226">
        <f>D323+F323</f>
        <v>0</v>
      </c>
      <c r="H323" s="584">
        <f>ROUND(D323*E323,0)</f>
        <v>0</v>
      </c>
      <c r="J323" s="229">
        <f>ROUND((E323-$P$1)/(1+$L$3),0)</f>
        <v>54338</v>
      </c>
      <c r="K323" s="230"/>
      <c r="L323" s="231">
        <f>ROUND((((J323*$L$3)+J323)*$L$5),0)</f>
        <v>0</v>
      </c>
      <c r="M323" s="231"/>
      <c r="N323" s="169">
        <f>D323</f>
        <v>0</v>
      </c>
      <c r="P323" s="275">
        <f>ROUND(L323*N323,0)</f>
        <v>0</v>
      </c>
      <c r="T323" s="171" t="s">
        <v>1354</v>
      </c>
      <c r="U323" s="230">
        <f>ROUND($H323+$P323,0)</f>
        <v>0</v>
      </c>
      <c r="V323" s="321"/>
      <c r="W323" s="249" t="s">
        <v>1366</v>
      </c>
      <c r="X323" s="250">
        <f>DSUM(T322:U323,"Pay",$W$5:$X$6)</f>
        <v>0</v>
      </c>
      <c r="Y323" s="169"/>
      <c r="AB323" s="171" t="s">
        <v>1341</v>
      </c>
      <c r="AC323" s="167" t="s">
        <v>1297</v>
      </c>
      <c r="AD323" s="231">
        <f>D323</f>
        <v>0</v>
      </c>
    </row>
    <row r="324" spans="1:35" ht="15" hidden="1" customHeight="1" thickBot="1" x14ac:dyDescent="0.35">
      <c r="A324" s="509"/>
      <c r="B324" s="510" t="s">
        <v>1634</v>
      </c>
      <c r="C324" s="511"/>
      <c r="D324" s="511"/>
      <c r="E324" s="512">
        <v>0</v>
      </c>
      <c r="F324" s="513"/>
      <c r="G324" s="514"/>
      <c r="H324" s="432">
        <f>+P324</f>
        <v>0</v>
      </c>
      <c r="J324" s="230"/>
      <c r="K324" s="230"/>
      <c r="L324" s="231"/>
      <c r="M324" s="231"/>
      <c r="P324" s="285">
        <f>SUM(P323:P323)</f>
        <v>0</v>
      </c>
      <c r="T324" s="171"/>
      <c r="V324" s="297"/>
      <c r="W324" s="249" t="s">
        <v>1367</v>
      </c>
      <c r="X324" s="250">
        <f>DSUM(T322:U323,"Pay",$W$8:$X$9)</f>
        <v>0</v>
      </c>
      <c r="Y324" s="169"/>
      <c r="AE324" s="286">
        <f>SUM(AD323)</f>
        <v>0</v>
      </c>
    </row>
    <row r="325" spans="1:35" ht="15" customHeight="1" x14ac:dyDescent="0.3">
      <c r="A325" s="433"/>
      <c r="B325" s="434"/>
      <c r="C325" s="435"/>
      <c r="D325" s="436"/>
      <c r="E325" s="382" t="s">
        <v>217</v>
      </c>
      <c r="F325" s="383"/>
      <c r="G325" s="383"/>
      <c r="H325" s="439">
        <f>'Revenue Projection'!H38</f>
        <v>0</v>
      </c>
      <c r="T325" s="171"/>
      <c r="V325" s="321"/>
      <c r="W325" s="249" t="s">
        <v>1368</v>
      </c>
      <c r="X325" s="250">
        <f>DSUM(T322:U323,"Pay",$W$11:$X$12)</f>
        <v>0</v>
      </c>
      <c r="Y325" s="169"/>
      <c r="AG325" s="1393" t="s">
        <v>315</v>
      </c>
      <c r="AH325" s="1393"/>
    </row>
    <row r="326" spans="1:35" ht="15" customHeight="1" thickBot="1" x14ac:dyDescent="0.35">
      <c r="A326" s="387"/>
      <c r="B326" s="388"/>
      <c r="C326" s="440"/>
      <c r="D326" s="389"/>
      <c r="E326" s="390" t="s">
        <v>1741</v>
      </c>
      <c r="F326" s="383"/>
      <c r="G326" s="383"/>
      <c r="H326" s="441">
        <f>SUM(H323:H324)</f>
        <v>0</v>
      </c>
      <c r="T326" s="171"/>
      <c r="V326" s="297"/>
      <c r="W326" s="259"/>
      <c r="X326" s="260">
        <f>SUM(X323:X325)</f>
        <v>0</v>
      </c>
      <c r="Y326" s="261">
        <f>+X326</f>
        <v>0</v>
      </c>
      <c r="AG326" s="233" t="s">
        <v>299</v>
      </c>
      <c r="AH326" s="234">
        <f>DSUM($AB$328:$AD$330,$AD$8,$AL$60:$AN$61)</f>
        <v>0</v>
      </c>
    </row>
    <row r="327" spans="1:35" ht="15" customHeight="1" thickBot="1" x14ac:dyDescent="0.35">
      <c r="A327" s="515"/>
      <c r="B327" s="516"/>
      <c r="C327" s="517"/>
      <c r="D327" s="518"/>
      <c r="E327" s="282" t="s">
        <v>1370</v>
      </c>
      <c r="F327" s="519"/>
      <c r="G327" s="519"/>
      <c r="H327" s="407">
        <f>H325-H326</f>
        <v>0</v>
      </c>
      <c r="V327" s="321"/>
      <c r="W327" s="315"/>
      <c r="X327" s="315"/>
      <c r="Y327" s="169"/>
      <c r="AC327" s="98" t="s">
        <v>1306</v>
      </c>
      <c r="AG327" s="233" t="s">
        <v>1707</v>
      </c>
      <c r="AH327" s="234">
        <f>DSUM($AB$328:$AD$330,$AD$8,$AL$63:$AN$64)</f>
        <v>0</v>
      </c>
    </row>
    <row r="328" spans="1:35" ht="15" customHeight="1" thickBot="1" x14ac:dyDescent="0.35">
      <c r="A328" s="581" t="s">
        <v>1388</v>
      </c>
      <c r="B328" s="289"/>
      <c r="C328" s="289"/>
      <c r="D328" s="291"/>
      <c r="E328" s="292"/>
      <c r="F328" s="292"/>
      <c r="G328" s="292"/>
      <c r="H328" s="332"/>
      <c r="T328" s="207" t="s">
        <v>1365</v>
      </c>
      <c r="U328" s="208" t="s">
        <v>1280</v>
      </c>
      <c r="V328" s="321"/>
      <c r="W328" s="232" t="s">
        <v>1306</v>
      </c>
      <c r="Y328" s="169"/>
      <c r="AB328" s="208" t="s">
        <v>235</v>
      </c>
      <c r="AC328" s="208" t="s">
        <v>1310</v>
      </c>
      <c r="AD328" s="208" t="s">
        <v>1311</v>
      </c>
      <c r="AG328" s="171"/>
      <c r="AH328" s="376">
        <f>SUM(AH326:AH327)</f>
        <v>0</v>
      </c>
      <c r="AI328" s="334">
        <f>+AH328</f>
        <v>0</v>
      </c>
    </row>
    <row r="329" spans="1:35" ht="15" customHeight="1" thickTop="1" x14ac:dyDescent="0.3">
      <c r="A329" s="294" t="s">
        <v>298</v>
      </c>
      <c r="B329" s="585" t="s">
        <v>299</v>
      </c>
      <c r="C329" s="364">
        <v>0</v>
      </c>
      <c r="D329" s="447">
        <f>ROUND(C329,2)</f>
        <v>0</v>
      </c>
      <c r="E329" s="1173">
        <v>73800</v>
      </c>
      <c r="F329" s="296"/>
      <c r="G329" s="226">
        <f>D329+F329</f>
        <v>0</v>
      </c>
      <c r="H329" s="368">
        <f>ROUND(D329*E329,0)</f>
        <v>0</v>
      </c>
      <c r="J329" s="229">
        <f>ROUND((E329-$P$1)/(1+$L$3),0)</f>
        <v>59567</v>
      </c>
      <c r="K329" s="230"/>
      <c r="L329" s="231">
        <f>ROUND((((J329*$L$3)+J329)*$L$5),0)</f>
        <v>0</v>
      </c>
      <c r="M329" s="231"/>
      <c r="N329" s="169">
        <f>D329</f>
        <v>0</v>
      </c>
      <c r="P329" s="275">
        <f>ROUND(L329*N329,0)</f>
        <v>0</v>
      </c>
      <c r="T329" s="171" t="s">
        <v>1354</v>
      </c>
      <c r="U329" s="230">
        <f>ROUND($H329+$P329,0)</f>
        <v>0</v>
      </c>
      <c r="V329" s="321"/>
      <c r="W329" s="249" t="s">
        <v>1366</v>
      </c>
      <c r="X329" s="250">
        <f>DSUM(T328:U330,"Pay",$W$5:$X$6)</f>
        <v>0</v>
      </c>
      <c r="Y329" s="169"/>
      <c r="AB329" s="171" t="s">
        <v>1341</v>
      </c>
      <c r="AC329" s="167" t="s">
        <v>1708</v>
      </c>
      <c r="AD329" s="231">
        <f>D329</f>
        <v>0</v>
      </c>
      <c r="AG329" s="171"/>
      <c r="AH329" s="167"/>
    </row>
    <row r="330" spans="1:35" ht="15" customHeight="1" thickBot="1" x14ac:dyDescent="0.35">
      <c r="A330" s="586" t="s">
        <v>298</v>
      </c>
      <c r="B330" s="587" t="s">
        <v>1707</v>
      </c>
      <c r="C330" s="588">
        <v>0</v>
      </c>
      <c r="D330" s="589">
        <f>ROUND(C330,2)</f>
        <v>0</v>
      </c>
      <c r="E330" s="1179">
        <v>61800</v>
      </c>
      <c r="F330" s="590"/>
      <c r="G330" s="591">
        <f>D330+F330</f>
        <v>0</v>
      </c>
      <c r="H330" s="592">
        <f>ROUND(D330*E330,0)</f>
        <v>0</v>
      </c>
      <c r="J330" s="229">
        <f>ROUND((E330-$P$1)/(1+$L$3),0)</f>
        <v>48932</v>
      </c>
      <c r="K330" s="230"/>
      <c r="L330" s="231">
        <f>ROUND((((J330*$L$3)+J330)*$L$5),0)</f>
        <v>0</v>
      </c>
      <c r="M330" s="231"/>
      <c r="N330" s="169">
        <f>D330</f>
        <v>0</v>
      </c>
      <c r="P330" s="275">
        <f>ROUND(L330*N330,0)</f>
        <v>0</v>
      </c>
      <c r="T330" s="171" t="s">
        <v>1354</v>
      </c>
      <c r="U330" s="230">
        <f>ROUND($H330+$P330,0)</f>
        <v>0</v>
      </c>
      <c r="V330" s="321"/>
      <c r="W330" s="249" t="s">
        <v>1367</v>
      </c>
      <c r="X330" s="250">
        <f>DSUM(T328:U330,"Pay",$W$8:$X$9)</f>
        <v>0</v>
      </c>
      <c r="Y330" s="169"/>
      <c r="AB330" s="171" t="s">
        <v>1341</v>
      </c>
      <c r="AC330" s="167" t="s">
        <v>1709</v>
      </c>
      <c r="AD330" s="231">
        <f>D330</f>
        <v>0</v>
      </c>
    </row>
    <row r="331" spans="1:35" ht="15" hidden="1" customHeight="1" thickBot="1" x14ac:dyDescent="0.35">
      <c r="A331" s="509"/>
      <c r="B331" s="510" t="s">
        <v>1634</v>
      </c>
      <c r="C331" s="511"/>
      <c r="D331" s="511"/>
      <c r="E331" s="512">
        <v>0</v>
      </c>
      <c r="F331" s="560"/>
      <c r="G331" s="561"/>
      <c r="H331" s="432">
        <f>+P331</f>
        <v>0</v>
      </c>
      <c r="P331" s="285">
        <f>SUM(P329)</f>
        <v>0</v>
      </c>
      <c r="T331" s="171"/>
      <c r="V331" s="321"/>
      <c r="W331" s="249" t="s">
        <v>1368</v>
      </c>
      <c r="X331" s="250">
        <f>DSUM(T328:U330,"Pay",$W$11:$X$12)</f>
        <v>0</v>
      </c>
      <c r="Y331" s="169"/>
      <c r="AE331" s="286">
        <f>SUM(AD329:AD330)</f>
        <v>0</v>
      </c>
      <c r="AG331" s="171"/>
      <c r="AH331" s="167"/>
    </row>
    <row r="332" spans="1:35" ht="15" customHeight="1" thickBot="1" x14ac:dyDescent="0.35">
      <c r="A332" s="433"/>
      <c r="B332" s="434"/>
      <c r="C332" s="435"/>
      <c r="D332" s="436"/>
      <c r="E332" s="382" t="s">
        <v>217</v>
      </c>
      <c r="F332" s="383"/>
      <c r="G332" s="383"/>
      <c r="H332" s="439">
        <f>'Revenue Projection'!H58</f>
        <v>0</v>
      </c>
      <c r="T332" s="171"/>
      <c r="V332" s="321"/>
      <c r="W332" s="259"/>
      <c r="X332" s="260">
        <f>SUM(X329:X331)</f>
        <v>0</v>
      </c>
      <c r="Y332" s="261">
        <f>+X332</f>
        <v>0</v>
      </c>
      <c r="AG332" s="1394" t="s">
        <v>316</v>
      </c>
      <c r="AH332" s="1394"/>
    </row>
    <row r="333" spans="1:35" ht="15" customHeight="1" thickTop="1" thickBot="1" x14ac:dyDescent="0.35">
      <c r="A333" s="387"/>
      <c r="B333" s="388"/>
      <c r="C333" s="440"/>
      <c r="D333" s="389"/>
      <c r="E333" s="390" t="s">
        <v>1389</v>
      </c>
      <c r="F333" s="383"/>
      <c r="G333" s="383"/>
      <c r="H333" s="441">
        <f>SUM(H329:H331)</f>
        <v>0</v>
      </c>
      <c r="T333" s="171"/>
      <c r="V333" s="321"/>
      <c r="W333" s="315"/>
      <c r="X333" s="315"/>
      <c r="Y333" s="169"/>
      <c r="AG333" s="233" t="s">
        <v>1328</v>
      </c>
      <c r="AH333" s="234">
        <f>DSUM(AB335:AD350,$AD$8,$AL$51:$AN$52)</f>
        <v>1</v>
      </c>
    </row>
    <row r="334" spans="1:35" ht="15" customHeight="1" thickBot="1" x14ac:dyDescent="0.35">
      <c r="A334" s="400"/>
      <c r="B334" s="401"/>
      <c r="C334" s="402"/>
      <c r="D334" s="403"/>
      <c r="E334" s="446" t="s">
        <v>1370</v>
      </c>
      <c r="F334" s="519"/>
      <c r="G334" s="519"/>
      <c r="H334" s="407">
        <f>H332-H333</f>
        <v>0</v>
      </c>
      <c r="V334" s="321"/>
      <c r="W334" s="315"/>
      <c r="X334" s="315"/>
      <c r="Y334" s="169"/>
      <c r="AC334" s="98" t="s">
        <v>1307</v>
      </c>
      <c r="AG334" s="233" t="s">
        <v>326</v>
      </c>
      <c r="AH334" s="234">
        <f>DSUM(AB335:AD350,$AD$8,$AL$57:$AN$58)</f>
        <v>0</v>
      </c>
    </row>
    <row r="335" spans="1:35" ht="15" customHeight="1" x14ac:dyDescent="0.3">
      <c r="A335" s="500" t="s">
        <v>2011</v>
      </c>
      <c r="B335" s="289"/>
      <c r="C335" s="289"/>
      <c r="D335" s="291"/>
      <c r="E335" s="292"/>
      <c r="F335" s="292"/>
      <c r="G335" s="292"/>
      <c r="H335" s="332"/>
      <c r="T335" s="207" t="s">
        <v>1365</v>
      </c>
      <c r="U335" s="208" t="s">
        <v>1280</v>
      </c>
      <c r="V335" s="321"/>
      <c r="W335" s="232" t="s">
        <v>1307</v>
      </c>
      <c r="Y335" s="169"/>
      <c r="AB335" s="208" t="s">
        <v>235</v>
      </c>
      <c r="AC335" s="208" t="s">
        <v>1310</v>
      </c>
      <c r="AD335" s="208" t="s">
        <v>1311</v>
      </c>
      <c r="AG335" s="1394" t="s">
        <v>1254</v>
      </c>
      <c r="AH335" s="1394">
        <f>DSUM(AB335:AD350,$AD$8,$AL$78:$AN$79)</f>
        <v>0</v>
      </c>
    </row>
    <row r="336" spans="1:35" ht="15" customHeight="1" x14ac:dyDescent="0.3">
      <c r="A336" s="294" t="s">
        <v>290</v>
      </c>
      <c r="B336" s="295" t="s">
        <v>506</v>
      </c>
      <c r="C336" s="1157">
        <f>'Pre-Determined'!D28</f>
        <v>1</v>
      </c>
      <c r="D336" s="365">
        <f t="shared" ref="D336:D350" si="63">ROUND(C336,2)</f>
        <v>1</v>
      </c>
      <c r="E336" s="418">
        <v>64100</v>
      </c>
      <c r="F336" s="419"/>
      <c r="G336" s="367">
        <f t="shared" ref="G336:G350" si="64">D336+F336</f>
        <v>1</v>
      </c>
      <c r="H336" s="368">
        <f t="shared" ref="H336:H350" si="65">ROUND(D336*E336,0)</f>
        <v>64100</v>
      </c>
      <c r="J336" s="229">
        <f>ROUND((E336-$P$1)/(1+$L$3),0)</f>
        <v>50970</v>
      </c>
      <c r="K336" s="230"/>
      <c r="L336" s="231">
        <f>ROUND((((J336*$L$3)+J336)*$L$5),0)</f>
        <v>0</v>
      </c>
      <c r="M336" s="231"/>
      <c r="N336" s="169">
        <f>D336</f>
        <v>1</v>
      </c>
      <c r="P336" s="173">
        <f>ROUND(L336*N336,0)</f>
        <v>0</v>
      </c>
      <c r="T336" s="171" t="s">
        <v>1354</v>
      </c>
      <c r="U336" s="230">
        <f t="shared" ref="U336:U350" si="66">ROUND($H336+$P336,0)</f>
        <v>64100</v>
      </c>
      <c r="V336" s="321"/>
      <c r="W336" s="249" t="s">
        <v>1366</v>
      </c>
      <c r="X336" s="250">
        <f>DSUM(T335:U350,"Pay",$W$5:$X$6)</f>
        <v>0</v>
      </c>
      <c r="Y336" s="169"/>
      <c r="AB336" s="171" t="s">
        <v>1341</v>
      </c>
      <c r="AC336" s="167" t="s">
        <v>1328</v>
      </c>
      <c r="AD336" s="231">
        <f>D336</f>
        <v>1</v>
      </c>
      <c r="AG336" s="233" t="s">
        <v>337</v>
      </c>
      <c r="AH336" s="234">
        <f>DSUM(AB335:AD350,$AD$8,$AL$90:$AN$91)</f>
        <v>0</v>
      </c>
    </row>
    <row r="337" spans="1:35" ht="15" customHeight="1" thickBot="1" x14ac:dyDescent="0.35">
      <c r="A337" s="268" t="s">
        <v>325</v>
      </c>
      <c r="B337" s="540" t="s">
        <v>326</v>
      </c>
      <c r="C337" s="603">
        <f>+'Pre-Determined'!D29</f>
        <v>0</v>
      </c>
      <c r="D337" s="271">
        <f>ROUND(C337,2)</f>
        <v>0</v>
      </c>
      <c r="E337" s="1177">
        <v>64100</v>
      </c>
      <c r="F337" s="421"/>
      <c r="G337" s="248">
        <f>D337+F337</f>
        <v>0</v>
      </c>
      <c r="H337" s="274">
        <f>ROUND(D337*E337,0)</f>
        <v>0</v>
      </c>
      <c r="J337" s="229">
        <f>ROUND((E337-$P$1)/(1+$L$3),0)</f>
        <v>50970</v>
      </c>
      <c r="K337" s="230"/>
      <c r="L337" s="231">
        <f>ROUND((((J337*$L$3)+J337)*$L$5),0)</f>
        <v>0</v>
      </c>
      <c r="M337" s="231"/>
      <c r="N337" s="169">
        <f>D337</f>
        <v>0</v>
      </c>
      <c r="P337" s="173">
        <f>ROUND(L337*N337,0)</f>
        <v>0</v>
      </c>
      <c r="T337" s="171" t="s">
        <v>1354</v>
      </c>
      <c r="U337" s="230">
        <f>ROUND($H337+$P337,0)</f>
        <v>0</v>
      </c>
      <c r="V337" s="321"/>
      <c r="W337" s="249" t="s">
        <v>1367</v>
      </c>
      <c r="X337" s="250">
        <f>DSUM(T335:U350,"Pay",$W$8:$X$9)</f>
        <v>64100</v>
      </c>
      <c r="Y337" s="169"/>
      <c r="AB337" s="171" t="s">
        <v>1341</v>
      </c>
      <c r="AC337" s="167" t="s">
        <v>326</v>
      </c>
      <c r="AD337" s="231">
        <f>D337</f>
        <v>0</v>
      </c>
      <c r="AG337" s="233" t="s">
        <v>338</v>
      </c>
      <c r="AH337" s="234">
        <f>DSUM(AB335:AD350,$AD$8,$AL$93:$AN$94)</f>
        <v>0</v>
      </c>
    </row>
    <row r="338" spans="1:35" ht="15" hidden="1" customHeight="1" thickBot="1" x14ac:dyDescent="0.35">
      <c r="A338" s="593" t="s">
        <v>290</v>
      </c>
      <c r="B338" s="594" t="s">
        <v>1830</v>
      </c>
      <c r="C338" s="595">
        <v>0</v>
      </c>
      <c r="D338" s="595">
        <f t="shared" si="63"/>
        <v>0</v>
      </c>
      <c r="E338" s="1180">
        <v>7700</v>
      </c>
      <c r="F338" s="596"/>
      <c r="G338" s="597">
        <f t="shared" si="64"/>
        <v>0</v>
      </c>
      <c r="H338" s="592">
        <f t="shared" si="65"/>
        <v>0</v>
      </c>
      <c r="J338" s="229">
        <f>ROUND((E338)/(1+$L$3),0)</f>
        <v>6824</v>
      </c>
      <c r="K338" s="230"/>
      <c r="L338" s="231">
        <f>ROUND((((J338*$L$3)+J338)*$L$5),0)</f>
        <v>0</v>
      </c>
      <c r="M338" s="231"/>
      <c r="N338" s="169">
        <f>D338</f>
        <v>0</v>
      </c>
      <c r="P338" s="173">
        <f>ROUND(L338*N338,0)</f>
        <v>0</v>
      </c>
      <c r="T338" s="171" t="s">
        <v>1354</v>
      </c>
      <c r="U338" s="230">
        <f t="shared" si="66"/>
        <v>0</v>
      </c>
      <c r="V338" s="321"/>
      <c r="W338" s="249" t="s">
        <v>1368</v>
      </c>
      <c r="X338" s="250">
        <f>DSUM(T335:U350,"Pay",$W$11:$X$12)</f>
        <v>0</v>
      </c>
      <c r="Y338" s="169"/>
      <c r="AB338" s="171" t="s">
        <v>1341</v>
      </c>
      <c r="AC338" s="167" t="s">
        <v>1328</v>
      </c>
      <c r="AD338" s="305">
        <f>ROUND(D338/7.5,2)</f>
        <v>0</v>
      </c>
      <c r="AG338" s="258" t="s">
        <v>1314</v>
      </c>
      <c r="AH338" s="234">
        <f>DSUM(AB335:AD350,$AD$8,$AL$102:$AN$103)</f>
        <v>0</v>
      </c>
    </row>
    <row r="339" spans="1:35" ht="15" hidden="1" customHeight="1" x14ac:dyDescent="0.3">
      <c r="A339" s="599" t="s">
        <v>301</v>
      </c>
      <c r="B339" s="600" t="s">
        <v>302</v>
      </c>
      <c r="C339" s="597">
        <v>0</v>
      </c>
      <c r="D339" s="597">
        <f t="shared" si="63"/>
        <v>0</v>
      </c>
      <c r="E339" s="658">
        <v>36</v>
      </c>
      <c r="F339" s="601"/>
      <c r="G339" s="597">
        <f t="shared" si="64"/>
        <v>0</v>
      </c>
      <c r="H339" s="602">
        <f t="shared" si="65"/>
        <v>0</v>
      </c>
      <c r="J339" s="230"/>
      <c r="K339" s="230"/>
      <c r="L339" s="231"/>
      <c r="M339" s="231"/>
      <c r="T339" s="171" t="s">
        <v>1354</v>
      </c>
      <c r="U339" s="230">
        <f t="shared" si="66"/>
        <v>0</v>
      </c>
      <c r="V339" s="321"/>
      <c r="W339" s="249"/>
      <c r="X339" s="250">
        <f>SUM(X336:X338)</f>
        <v>64100</v>
      </c>
      <c r="Y339" s="169">
        <f>+X339</f>
        <v>64100</v>
      </c>
      <c r="AB339" s="171" t="s">
        <v>1341</v>
      </c>
      <c r="AC339" s="167" t="s">
        <v>1254</v>
      </c>
      <c r="AD339" s="319">
        <f>ROUND(D339/(196*7.5),4)</f>
        <v>0</v>
      </c>
      <c r="AG339" s="233" t="s">
        <v>1625</v>
      </c>
      <c r="AH339" s="234">
        <f>DSUM(AB335:AD350,$AD$8,$AL$105:$AN$106)</f>
        <v>0</v>
      </c>
    </row>
    <row r="340" spans="1:35" ht="15" hidden="1" customHeight="1" x14ac:dyDescent="0.3">
      <c r="A340" s="593" t="s">
        <v>290</v>
      </c>
      <c r="B340" s="594" t="s">
        <v>1832</v>
      </c>
      <c r="C340" s="595">
        <v>0</v>
      </c>
      <c r="D340" s="595">
        <f t="shared" si="63"/>
        <v>0</v>
      </c>
      <c r="E340" s="1180">
        <v>7700</v>
      </c>
      <c r="F340" s="596"/>
      <c r="G340" s="597">
        <f t="shared" si="64"/>
        <v>0</v>
      </c>
      <c r="H340" s="598">
        <f t="shared" si="65"/>
        <v>0</v>
      </c>
      <c r="J340" s="229">
        <f>ROUND((E340)/(1+$L$3),0)</f>
        <v>6824</v>
      </c>
      <c r="K340" s="230"/>
      <c r="L340" s="231">
        <f>ROUND((((J340*$L$3)+J340)*$L$5),0)</f>
        <v>0</v>
      </c>
      <c r="M340" s="231"/>
      <c r="N340" s="169">
        <f>D340</f>
        <v>0</v>
      </c>
      <c r="P340" s="173">
        <f>ROUND(L340*N340,0)</f>
        <v>0</v>
      </c>
      <c r="T340" s="171" t="s">
        <v>1354</v>
      </c>
      <c r="U340" s="230">
        <f t="shared" si="66"/>
        <v>0</v>
      </c>
      <c r="V340" s="301"/>
      <c r="W340" s="302"/>
      <c r="X340" s="302"/>
      <c r="Y340" s="169"/>
      <c r="AB340" s="171" t="s">
        <v>1341</v>
      </c>
      <c r="AC340" s="167" t="s">
        <v>326</v>
      </c>
      <c r="AD340" s="305">
        <f>ROUND(D340/7.5,2)</f>
        <v>0</v>
      </c>
      <c r="AG340" s="233" t="s">
        <v>1317</v>
      </c>
      <c r="AH340" s="234">
        <f>DSUM(AB335:AD350,$AD$8,$AL$123:$AN$124)</f>
        <v>0</v>
      </c>
    </row>
    <row r="341" spans="1:35" ht="15" hidden="1" customHeight="1" x14ac:dyDescent="0.3">
      <c r="A341" s="599" t="s">
        <v>336</v>
      </c>
      <c r="B341" s="600" t="s">
        <v>1384</v>
      </c>
      <c r="C341" s="597">
        <v>0</v>
      </c>
      <c r="D341" s="605">
        <f t="shared" si="63"/>
        <v>0</v>
      </c>
      <c r="E341" s="551">
        <v>73600</v>
      </c>
      <c r="F341" s="606"/>
      <c r="G341" s="597">
        <f t="shared" si="64"/>
        <v>0</v>
      </c>
      <c r="H341" s="602">
        <f t="shared" si="65"/>
        <v>0</v>
      </c>
      <c r="J341" s="229">
        <f>ROUND((E341-$P$1)/(1+$L$3),0)</f>
        <v>59390</v>
      </c>
      <c r="K341" s="230"/>
      <c r="L341" s="231">
        <f>ROUND((((J341*$L$3)+J341)*$L$5),0)</f>
        <v>0</v>
      </c>
      <c r="M341" s="231"/>
      <c r="N341" s="169">
        <f>D341</f>
        <v>0</v>
      </c>
      <c r="P341" s="173">
        <f>ROUND(L341*N341,0)</f>
        <v>0</v>
      </c>
      <c r="T341" s="171" t="s">
        <v>1354</v>
      </c>
      <c r="U341" s="230">
        <f t="shared" si="66"/>
        <v>0</v>
      </c>
      <c r="V341" s="321"/>
      <c r="W341" s="302"/>
      <c r="X341" s="302"/>
      <c r="Y341" s="169"/>
      <c r="AB341" s="171" t="s">
        <v>1341</v>
      </c>
      <c r="AC341" s="167" t="s">
        <v>337</v>
      </c>
      <c r="AD341" s="231">
        <f>D341</f>
        <v>0</v>
      </c>
      <c r="AG341" s="258" t="s">
        <v>1318</v>
      </c>
      <c r="AH341" s="234">
        <f>DSUM(AB335:AD350,$AD$8,$AL$163:$AN$164)</f>
        <v>0</v>
      </c>
    </row>
    <row r="342" spans="1:35" ht="15" hidden="1" customHeight="1" x14ac:dyDescent="0.3">
      <c r="A342" s="599" t="s">
        <v>336</v>
      </c>
      <c r="B342" s="600" t="s">
        <v>338</v>
      </c>
      <c r="C342" s="597">
        <v>0</v>
      </c>
      <c r="D342" s="597">
        <f t="shared" si="63"/>
        <v>0</v>
      </c>
      <c r="E342" s="551">
        <v>87000</v>
      </c>
      <c r="F342" s="606"/>
      <c r="G342" s="597">
        <f t="shared" si="64"/>
        <v>0</v>
      </c>
      <c r="H342" s="602">
        <f t="shared" si="65"/>
        <v>0</v>
      </c>
      <c r="J342" s="229">
        <f>ROUND((E342-$P$1)/(1+$L$3),0)</f>
        <v>71267</v>
      </c>
      <c r="K342" s="230"/>
      <c r="L342" s="231">
        <f>ROUND((((J342*$L$3)+J342)*$L$5),0)</f>
        <v>0</v>
      </c>
      <c r="M342" s="231"/>
      <c r="N342" s="169">
        <f>D342</f>
        <v>0</v>
      </c>
      <c r="P342" s="173">
        <f>ROUND(L342*N342,0)</f>
        <v>0</v>
      </c>
      <c r="T342" s="171" t="s">
        <v>1354</v>
      </c>
      <c r="U342" s="230">
        <f t="shared" si="66"/>
        <v>0</v>
      </c>
      <c r="V342" s="301"/>
      <c r="W342" s="302"/>
      <c r="X342" s="302"/>
      <c r="Y342" s="169"/>
      <c r="AB342" s="171" t="s">
        <v>1341</v>
      </c>
      <c r="AC342" s="167" t="s">
        <v>338</v>
      </c>
      <c r="AD342" s="231">
        <f>D342</f>
        <v>0</v>
      </c>
      <c r="AG342" s="167"/>
      <c r="AH342" s="167"/>
    </row>
    <row r="343" spans="1:35" ht="15" hidden="1" customHeight="1" thickBot="1" x14ac:dyDescent="0.35">
      <c r="A343" s="599" t="s">
        <v>343</v>
      </c>
      <c r="B343" s="600" t="s">
        <v>1615</v>
      </c>
      <c r="C343" s="605">
        <v>0</v>
      </c>
      <c r="D343" s="605">
        <f t="shared" si="63"/>
        <v>0</v>
      </c>
      <c r="E343" s="658">
        <v>30000</v>
      </c>
      <c r="F343" s="601"/>
      <c r="G343" s="597">
        <f t="shared" si="64"/>
        <v>0</v>
      </c>
      <c r="H343" s="602">
        <f t="shared" si="65"/>
        <v>0</v>
      </c>
      <c r="T343" s="171" t="s">
        <v>1330</v>
      </c>
      <c r="U343" s="230">
        <f t="shared" si="66"/>
        <v>0</v>
      </c>
      <c r="V343" s="321"/>
      <c r="W343" s="302"/>
      <c r="X343" s="302"/>
      <c r="Y343" s="169"/>
      <c r="AB343" s="171" t="s">
        <v>1341</v>
      </c>
      <c r="AC343" s="167" t="s">
        <v>1315</v>
      </c>
      <c r="AD343" s="231">
        <f>D343</f>
        <v>0</v>
      </c>
      <c r="AH343" s="376">
        <f>SUM(AH333:AH342)</f>
        <v>1</v>
      </c>
      <c r="AI343" s="334">
        <f>+AH343</f>
        <v>1</v>
      </c>
    </row>
    <row r="344" spans="1:35" ht="15" hidden="1" customHeight="1" thickTop="1" x14ac:dyDescent="0.3">
      <c r="A344" s="599" t="s">
        <v>343</v>
      </c>
      <c r="B344" s="600" t="s">
        <v>1617</v>
      </c>
      <c r="C344" s="605">
        <v>0</v>
      </c>
      <c r="D344" s="605">
        <f>ROUND(C344,2)</f>
        <v>0</v>
      </c>
      <c r="E344" s="658">
        <v>33200</v>
      </c>
      <c r="F344" s="601"/>
      <c r="G344" s="597">
        <f>D344+F344</f>
        <v>0</v>
      </c>
      <c r="H344" s="602">
        <f>ROUND(D344*E344,0)</f>
        <v>0</v>
      </c>
      <c r="T344" s="171" t="s">
        <v>1330</v>
      </c>
      <c r="U344" s="230">
        <f t="shared" si="66"/>
        <v>0</v>
      </c>
      <c r="V344" s="321"/>
      <c r="W344" s="302"/>
      <c r="X344" s="302"/>
      <c r="Y344" s="169"/>
      <c r="AB344" s="171" t="s">
        <v>1341</v>
      </c>
      <c r="AC344" s="167" t="s">
        <v>1315</v>
      </c>
      <c r="AD344" s="231">
        <f>D344</f>
        <v>0</v>
      </c>
    </row>
    <row r="345" spans="1:35" ht="15" hidden="1" customHeight="1" x14ac:dyDescent="0.3">
      <c r="A345" s="599" t="s">
        <v>347</v>
      </c>
      <c r="B345" s="600" t="s">
        <v>1618</v>
      </c>
      <c r="C345" s="605">
        <v>0</v>
      </c>
      <c r="D345" s="605">
        <f>ROUND(C345,2)</f>
        <v>0</v>
      </c>
      <c r="E345" s="551">
        <v>32200</v>
      </c>
      <c r="F345" s="606"/>
      <c r="G345" s="597">
        <f>D345+F345</f>
        <v>0</v>
      </c>
      <c r="H345" s="602">
        <f>ROUND(D345*E345,0)</f>
        <v>0</v>
      </c>
      <c r="T345" s="171" t="s">
        <v>1330</v>
      </c>
      <c r="U345" s="230">
        <f>ROUND($H345+$P345,0)</f>
        <v>0</v>
      </c>
      <c r="V345" s="297"/>
      <c r="W345" s="302"/>
      <c r="X345" s="302"/>
      <c r="Y345" s="169"/>
      <c r="AB345" s="171" t="s">
        <v>1341</v>
      </c>
      <c r="AC345" s="167" t="s">
        <v>1317</v>
      </c>
      <c r="AD345" s="231">
        <f>D345</f>
        <v>0</v>
      </c>
    </row>
    <row r="346" spans="1:35" ht="15" hidden="1" customHeight="1" x14ac:dyDescent="0.3">
      <c r="A346" s="599" t="s">
        <v>343</v>
      </c>
      <c r="B346" s="600" t="s">
        <v>1616</v>
      </c>
      <c r="C346" s="605">
        <v>0</v>
      </c>
      <c r="D346" s="605">
        <f t="shared" si="63"/>
        <v>0</v>
      </c>
      <c r="E346" s="551">
        <v>3100</v>
      </c>
      <c r="F346" s="606"/>
      <c r="G346" s="597">
        <f t="shared" si="64"/>
        <v>0</v>
      </c>
      <c r="H346" s="602">
        <f t="shared" si="65"/>
        <v>0</v>
      </c>
      <c r="T346" s="171" t="s">
        <v>1330</v>
      </c>
      <c r="U346" s="230">
        <f t="shared" si="66"/>
        <v>0</v>
      </c>
      <c r="V346" s="321"/>
      <c r="W346" s="302"/>
      <c r="X346" s="302"/>
      <c r="Y346" s="169"/>
      <c r="AB346" s="171" t="s">
        <v>1341</v>
      </c>
      <c r="AC346" s="167" t="s">
        <v>1315</v>
      </c>
      <c r="AD346" s="305">
        <f>ROUND(D346/7.5,2)</f>
        <v>0</v>
      </c>
    </row>
    <row r="347" spans="1:35" ht="15" hidden="1" customHeight="1" x14ac:dyDescent="0.3">
      <c r="A347" s="599" t="s">
        <v>343</v>
      </c>
      <c r="B347" s="600" t="s">
        <v>1620</v>
      </c>
      <c r="C347" s="605">
        <v>0</v>
      </c>
      <c r="D347" s="605">
        <f>ROUND(C347,2)</f>
        <v>0</v>
      </c>
      <c r="E347" s="551">
        <v>3600</v>
      </c>
      <c r="F347" s="606"/>
      <c r="G347" s="597">
        <f>D347+F347</f>
        <v>0</v>
      </c>
      <c r="H347" s="602">
        <f>ROUND(D347*E347,0)</f>
        <v>0</v>
      </c>
      <c r="T347" s="171" t="s">
        <v>1330</v>
      </c>
      <c r="U347" s="230">
        <f t="shared" si="66"/>
        <v>0</v>
      </c>
      <c r="V347" s="297"/>
      <c r="W347" s="302"/>
      <c r="X347" s="302"/>
      <c r="Y347" s="169"/>
      <c r="AB347" s="171" t="s">
        <v>1341</v>
      </c>
      <c r="AC347" s="167" t="s">
        <v>1315</v>
      </c>
      <c r="AD347" s="305">
        <f>ROUND(D347/7.5,2)</f>
        <v>0</v>
      </c>
    </row>
    <row r="348" spans="1:35" ht="15" hidden="1" customHeight="1" x14ac:dyDescent="0.3">
      <c r="A348" s="599" t="s">
        <v>347</v>
      </c>
      <c r="B348" s="600" t="s">
        <v>1619</v>
      </c>
      <c r="C348" s="605">
        <v>0</v>
      </c>
      <c r="D348" s="605">
        <f t="shared" si="63"/>
        <v>0</v>
      </c>
      <c r="E348" s="551">
        <v>3400</v>
      </c>
      <c r="F348" s="606"/>
      <c r="G348" s="597">
        <f t="shared" si="64"/>
        <v>0</v>
      </c>
      <c r="H348" s="602">
        <f t="shared" si="65"/>
        <v>0</v>
      </c>
      <c r="T348" s="171" t="s">
        <v>1330</v>
      </c>
      <c r="U348" s="230">
        <f t="shared" si="66"/>
        <v>0</v>
      </c>
      <c r="V348" s="321"/>
      <c r="W348" s="302"/>
      <c r="X348" s="302"/>
      <c r="Y348" s="169"/>
      <c r="AB348" s="171" t="s">
        <v>1341</v>
      </c>
      <c r="AC348" s="167" t="s">
        <v>1317</v>
      </c>
      <c r="AD348" s="305">
        <f>ROUND(D348/7.5,2)</f>
        <v>0</v>
      </c>
    </row>
    <row r="349" spans="1:35" ht="15" hidden="1" customHeight="1" x14ac:dyDescent="0.3">
      <c r="A349" s="599" t="s">
        <v>341</v>
      </c>
      <c r="B349" s="607" t="s">
        <v>1300</v>
      </c>
      <c r="C349" s="605">
        <v>0</v>
      </c>
      <c r="D349" s="605">
        <f t="shared" si="63"/>
        <v>0</v>
      </c>
      <c r="E349" s="658">
        <v>0</v>
      </c>
      <c r="F349" s="601"/>
      <c r="G349" s="597">
        <f t="shared" si="64"/>
        <v>0</v>
      </c>
      <c r="H349" s="602">
        <f t="shared" si="65"/>
        <v>0</v>
      </c>
      <c r="J349" s="229">
        <f>ROUND((E349-$P$1)/(1+$L$3),0)</f>
        <v>-5841</v>
      </c>
      <c r="K349" s="230"/>
      <c r="L349" s="231">
        <f>ROUND((((J349*$L$3)+J349)*$L$5),0)</f>
        <v>0</v>
      </c>
      <c r="M349" s="231"/>
      <c r="N349" s="169">
        <f>D349</f>
        <v>0</v>
      </c>
      <c r="P349" s="169">
        <f>ROUND(L349*N349,0)</f>
        <v>0</v>
      </c>
      <c r="T349" s="171" t="s">
        <v>1354</v>
      </c>
      <c r="U349" s="230">
        <f t="shared" si="66"/>
        <v>0</v>
      </c>
      <c r="V349" s="321"/>
      <c r="W349" s="302"/>
      <c r="X349" s="302"/>
      <c r="Y349" s="169"/>
      <c r="AB349" s="171" t="s">
        <v>1341</v>
      </c>
      <c r="AC349" s="167" t="s">
        <v>1314</v>
      </c>
      <c r="AD349" s="231">
        <f>D349</f>
        <v>0</v>
      </c>
    </row>
    <row r="350" spans="1:35" ht="15" hidden="1" customHeight="1" x14ac:dyDescent="0.3">
      <c r="A350" s="599" t="s">
        <v>341</v>
      </c>
      <c r="B350" s="607" t="s">
        <v>508</v>
      </c>
      <c r="C350" s="605">
        <v>0</v>
      </c>
      <c r="D350" s="605">
        <f t="shared" si="63"/>
        <v>0</v>
      </c>
      <c r="E350" s="1181">
        <v>0</v>
      </c>
      <c r="F350" s="608"/>
      <c r="G350" s="597">
        <f t="shared" si="64"/>
        <v>0</v>
      </c>
      <c r="H350" s="602">
        <f t="shared" si="65"/>
        <v>0</v>
      </c>
      <c r="J350" s="230"/>
      <c r="K350" s="230"/>
      <c r="L350" s="231"/>
      <c r="M350" s="231"/>
      <c r="P350" s="275"/>
      <c r="T350" s="171" t="s">
        <v>1330</v>
      </c>
      <c r="U350" s="230">
        <f t="shared" si="66"/>
        <v>0</v>
      </c>
      <c r="V350" s="321"/>
      <c r="W350" s="302"/>
      <c r="X350" s="302"/>
      <c r="Y350" s="169"/>
      <c r="AB350" s="171" t="s">
        <v>1341</v>
      </c>
      <c r="AC350" s="167" t="s">
        <v>1318</v>
      </c>
      <c r="AD350" s="231">
        <f>D350</f>
        <v>0</v>
      </c>
    </row>
    <row r="351" spans="1:35" ht="15" hidden="1" customHeight="1" thickBot="1" x14ac:dyDescent="0.35">
      <c r="A351" s="525"/>
      <c r="B351" s="526" t="s">
        <v>1634</v>
      </c>
      <c r="C351" s="527"/>
      <c r="D351" s="527"/>
      <c r="E351" s="528">
        <v>0</v>
      </c>
      <c r="F351" s="513"/>
      <c r="G351" s="514"/>
      <c r="H351" s="609">
        <f>+P351</f>
        <v>0</v>
      </c>
      <c r="P351" s="285">
        <f>SUM(P336:P350)</f>
        <v>0</v>
      </c>
      <c r="T351" s="171"/>
      <c r="V351" s="321"/>
      <c r="W351" s="302"/>
      <c r="X351" s="302"/>
      <c r="Y351" s="169"/>
      <c r="AE351" s="286">
        <f>SUM(AD336:AD350)</f>
        <v>1</v>
      </c>
    </row>
    <row r="352" spans="1:35" ht="15" customHeight="1" x14ac:dyDescent="0.3">
      <c r="A352" s="536"/>
      <c r="B352" s="537"/>
      <c r="C352" s="538"/>
      <c r="D352" s="436"/>
      <c r="E352" s="382" t="s">
        <v>217</v>
      </c>
      <c r="F352" s="383"/>
      <c r="G352" s="383"/>
      <c r="H352" s="439">
        <f>'Revenue Projection'!H39</f>
        <v>64100</v>
      </c>
      <c r="T352" s="171"/>
      <c r="V352" s="321"/>
      <c r="W352" s="302"/>
      <c r="X352" s="302"/>
      <c r="Y352" s="169"/>
      <c r="AG352" s="1394" t="s">
        <v>1640</v>
      </c>
      <c r="AH352" s="1394"/>
    </row>
    <row r="353" spans="1:68" ht="15" customHeight="1" thickBot="1" x14ac:dyDescent="0.35">
      <c r="A353" s="387"/>
      <c r="B353" s="388"/>
      <c r="C353" s="440"/>
      <c r="D353" s="389"/>
      <c r="E353" s="390" t="s">
        <v>1742</v>
      </c>
      <c r="F353" s="383"/>
      <c r="G353" s="383"/>
      <c r="H353" s="441">
        <f>SUM(H336:H351)</f>
        <v>64100</v>
      </c>
      <c r="V353" s="321"/>
      <c r="W353" s="302"/>
      <c r="X353" s="302"/>
      <c r="Y353" s="169"/>
      <c r="AB353" s="206"/>
      <c r="AC353" s="142"/>
      <c r="AD353" s="610"/>
      <c r="AG353" s="233" t="s">
        <v>1346</v>
      </c>
      <c r="AH353" s="234">
        <f>DSUM(AB355:AD356,$AD$8,$AL$132:$AN$133)</f>
        <v>1</v>
      </c>
    </row>
    <row r="354" spans="1:68" ht="15" customHeight="1" thickBot="1" x14ac:dyDescent="0.35">
      <c r="A354" s="442"/>
      <c r="B354" s="443"/>
      <c r="C354" s="444"/>
      <c r="D354" s="445"/>
      <c r="E354" s="282" t="s">
        <v>1370</v>
      </c>
      <c r="F354" s="282"/>
      <c r="G354" s="282"/>
      <c r="H354" s="407">
        <f>H352-H353</f>
        <v>0</v>
      </c>
      <c r="T354" s="142"/>
      <c r="U354" s="142"/>
      <c r="V354" s="321"/>
      <c r="W354" s="302"/>
      <c r="X354" s="302"/>
      <c r="Y354" s="169"/>
      <c r="AB354" s="206"/>
      <c r="AC354" s="611" t="s">
        <v>1639</v>
      </c>
      <c r="AD354" s="610"/>
      <c r="AG354" s="167"/>
      <c r="AH354" s="167"/>
    </row>
    <row r="355" spans="1:68" s="450" customFormat="1" ht="15" customHeight="1" thickBot="1" x14ac:dyDescent="0.35">
      <c r="A355" s="500" t="s">
        <v>1641</v>
      </c>
      <c r="B355" s="290"/>
      <c r="C355" s="289"/>
      <c r="D355" s="291"/>
      <c r="E355" s="292"/>
      <c r="F355" s="292"/>
      <c r="G355" s="292"/>
      <c r="H355" s="332"/>
      <c r="I355" s="167"/>
      <c r="J355" s="167"/>
      <c r="K355" s="167"/>
      <c r="L355" s="167"/>
      <c r="M355" s="167"/>
      <c r="N355" s="169"/>
      <c r="O355" s="167"/>
      <c r="P355" s="167"/>
      <c r="Q355" s="167"/>
      <c r="R355" s="170"/>
      <c r="S355" s="167"/>
      <c r="T355" s="207" t="s">
        <v>1365</v>
      </c>
      <c r="U355" s="208" t="s">
        <v>1280</v>
      </c>
      <c r="V355" s="321"/>
      <c r="W355" s="232" t="s">
        <v>1639</v>
      </c>
      <c r="X355" s="167"/>
      <c r="Y355" s="169"/>
      <c r="Z355" s="170"/>
      <c r="AA355" s="167"/>
      <c r="AB355" s="208" t="s">
        <v>235</v>
      </c>
      <c r="AC355" s="208" t="s">
        <v>1310</v>
      </c>
      <c r="AD355" s="208" t="s">
        <v>1311</v>
      </c>
      <c r="AE355" s="167"/>
      <c r="AF355" s="167"/>
      <c r="AG355" s="174"/>
      <c r="AH355" s="376">
        <f>SUM(AH353:AH354)</f>
        <v>1</v>
      </c>
      <c r="AI355" s="334">
        <f>+AH355</f>
        <v>1</v>
      </c>
      <c r="AM355" s="451"/>
      <c r="AO355" s="452"/>
      <c r="AP355" s="452"/>
      <c r="AQ355" s="452"/>
      <c r="AR355" s="452"/>
      <c r="AS355" s="452"/>
      <c r="AT355" s="452"/>
      <c r="AU355" s="452"/>
      <c r="AV355" s="452"/>
      <c r="AW355" s="452"/>
      <c r="AX355" s="452"/>
      <c r="AY355" s="452"/>
      <c r="AZ355" s="452"/>
      <c r="BA355" s="452"/>
      <c r="BB355" s="452"/>
      <c r="BC355" s="452"/>
      <c r="BD355" s="452"/>
      <c r="BE355" s="452"/>
      <c r="BF355" s="452"/>
      <c r="BG355" s="452"/>
      <c r="BH355" s="452"/>
      <c r="BI355" s="452"/>
      <c r="BJ355" s="452"/>
      <c r="BK355" s="452"/>
      <c r="BL355" s="452"/>
      <c r="BM355" s="452"/>
      <c r="BN355" s="452"/>
      <c r="BO355" s="452"/>
      <c r="BP355" s="452"/>
    </row>
    <row r="356" spans="1:68" s="450" customFormat="1" ht="15" customHeight="1" thickTop="1" thickBot="1" x14ac:dyDescent="0.35">
      <c r="A356" s="242" t="s">
        <v>352</v>
      </c>
      <c r="B356" s="299" t="s">
        <v>1622</v>
      </c>
      <c r="C356" s="336">
        <f>'Pre-Determined'!D36</f>
        <v>1</v>
      </c>
      <c r="D356" s="245">
        <f>ROUND(C356,2)</f>
        <v>1</v>
      </c>
      <c r="E356" s="247">
        <v>29600</v>
      </c>
      <c r="F356" s="300"/>
      <c r="G356" s="239">
        <f>D356+F356</f>
        <v>1</v>
      </c>
      <c r="H356" s="508">
        <f>ROUND(D356*E356,0)</f>
        <v>29600</v>
      </c>
      <c r="I356" s="167"/>
      <c r="J356" s="167"/>
      <c r="K356" s="167"/>
      <c r="L356" s="167"/>
      <c r="M356" s="167"/>
      <c r="N356" s="169"/>
      <c r="O356" s="167"/>
      <c r="P356" s="167"/>
      <c r="Q356" s="167"/>
      <c r="R356" s="170"/>
      <c r="S356" s="167"/>
      <c r="T356" s="171" t="s">
        <v>1330</v>
      </c>
      <c r="U356" s="230">
        <f>ROUND($H356+$P356,0)</f>
        <v>29600</v>
      </c>
      <c r="V356" s="321"/>
      <c r="W356" s="249" t="s">
        <v>1366</v>
      </c>
      <c r="X356" s="250">
        <f>DSUM(T355:U356,"Pay",$W$5:$X$6)</f>
        <v>0</v>
      </c>
      <c r="Y356" s="169"/>
      <c r="Z356" s="170"/>
      <c r="AA356" s="167"/>
      <c r="AB356" s="171" t="s">
        <v>1341</v>
      </c>
      <c r="AC356" s="167" t="s">
        <v>1346</v>
      </c>
      <c r="AD356" s="231">
        <f>D356</f>
        <v>1</v>
      </c>
      <c r="AE356" s="167"/>
      <c r="AF356" s="167"/>
      <c r="AG356" s="451"/>
      <c r="AH356" s="612"/>
      <c r="AM356" s="451"/>
      <c r="AO356" s="452"/>
      <c r="AP356" s="452"/>
      <c r="AQ356" s="452"/>
      <c r="AR356" s="452"/>
      <c r="AS356" s="452"/>
      <c r="AT356" s="452"/>
      <c r="AU356" s="452"/>
      <c r="AV356" s="452"/>
      <c r="AW356" s="452"/>
      <c r="AX356" s="452"/>
      <c r="AY356" s="452"/>
      <c r="AZ356" s="452"/>
      <c r="BA356" s="452"/>
      <c r="BB356" s="452"/>
      <c r="BC356" s="452"/>
      <c r="BD356" s="452"/>
      <c r="BE356" s="452"/>
      <c r="BF356" s="452"/>
      <c r="BG356" s="452"/>
      <c r="BH356" s="452"/>
      <c r="BI356" s="452"/>
      <c r="BJ356" s="452"/>
      <c r="BK356" s="452"/>
      <c r="BL356" s="452"/>
      <c r="BM356" s="452"/>
      <c r="BN356" s="452"/>
      <c r="BO356" s="452"/>
      <c r="BP356" s="452"/>
    </row>
    <row r="357" spans="1:68" s="450" customFormat="1" ht="15" customHeight="1" thickBot="1" x14ac:dyDescent="0.35">
      <c r="A357" s="536"/>
      <c r="B357" s="537"/>
      <c r="C357" s="538"/>
      <c r="D357" s="436"/>
      <c r="E357" s="382" t="s">
        <v>217</v>
      </c>
      <c r="F357" s="383"/>
      <c r="G357" s="383"/>
      <c r="H357" s="557">
        <f>'Revenue Projection'!H40</f>
        <v>29600</v>
      </c>
      <c r="I357" s="167"/>
      <c r="J357" s="167"/>
      <c r="K357" s="167"/>
      <c r="L357" s="167"/>
      <c r="M357" s="167"/>
      <c r="N357" s="169"/>
      <c r="O357" s="167"/>
      <c r="P357" s="167"/>
      <c r="Q357" s="167"/>
      <c r="R357" s="170"/>
      <c r="S357" s="167"/>
      <c r="T357" s="171"/>
      <c r="U357" s="167"/>
      <c r="V357" s="321"/>
      <c r="W357" s="249" t="s">
        <v>1367</v>
      </c>
      <c r="X357" s="250">
        <f>DSUM(T355:U356,"Pay",$W$8:$X$9)</f>
        <v>0</v>
      </c>
      <c r="Y357" s="169"/>
      <c r="Z357" s="170"/>
      <c r="AA357" s="167"/>
      <c r="AB357" s="171"/>
      <c r="AC357" s="167"/>
      <c r="AD357" s="167"/>
      <c r="AE357" s="286">
        <f>SUM(AD356)</f>
        <v>1</v>
      </c>
      <c r="AF357" s="167"/>
      <c r="AG357" s="1417" t="s">
        <v>1763</v>
      </c>
      <c r="AH357" s="1417"/>
      <c r="AM357" s="451"/>
      <c r="AO357" s="452"/>
      <c r="AP357" s="452"/>
      <c r="AQ357" s="452"/>
      <c r="AR357" s="452"/>
      <c r="AS357" s="452"/>
      <c r="AT357" s="452"/>
      <c r="AU357" s="452"/>
      <c r="AV357" s="452"/>
      <c r="AW357" s="452"/>
      <c r="AX357" s="452"/>
      <c r="AY357" s="452"/>
      <c r="AZ357" s="452"/>
      <c r="BA357" s="452"/>
      <c r="BB357" s="452"/>
      <c r="BC357" s="452"/>
      <c r="BD357" s="452"/>
      <c r="BE357" s="452"/>
      <c r="BF357" s="452"/>
      <c r="BG357" s="452"/>
      <c r="BH357" s="452"/>
      <c r="BI357" s="452"/>
      <c r="BJ357" s="452"/>
      <c r="BK357" s="452"/>
      <c r="BL357" s="452"/>
      <c r="BM357" s="452"/>
      <c r="BN357" s="452"/>
      <c r="BO357" s="452"/>
      <c r="BP357" s="452"/>
    </row>
    <row r="358" spans="1:68" s="450" customFormat="1" ht="15" customHeight="1" thickTop="1" thickBot="1" x14ac:dyDescent="0.35">
      <c r="A358" s="387"/>
      <c r="B358" s="440"/>
      <c r="C358" s="613"/>
      <c r="D358" s="494"/>
      <c r="E358" s="495" t="s">
        <v>1642</v>
      </c>
      <c r="F358" s="383"/>
      <c r="G358" s="383"/>
      <c r="H358" s="441">
        <f>SUM(H356:H356)</f>
        <v>29600</v>
      </c>
      <c r="I358" s="167"/>
      <c r="J358" s="167"/>
      <c r="K358" s="167"/>
      <c r="L358" s="167"/>
      <c r="M358" s="167"/>
      <c r="N358" s="169"/>
      <c r="O358" s="167"/>
      <c r="P358" s="167"/>
      <c r="Q358" s="167"/>
      <c r="R358" s="170"/>
      <c r="S358" s="167"/>
      <c r="T358" s="167"/>
      <c r="U358" s="167"/>
      <c r="V358" s="321"/>
      <c r="W358" s="249" t="s">
        <v>1368</v>
      </c>
      <c r="X358" s="250">
        <f>DSUM(T355:U356,"Pay",$W$11:$X$12)</f>
        <v>29600</v>
      </c>
      <c r="Y358" s="169"/>
      <c r="Z358" s="170"/>
      <c r="AA358" s="167"/>
      <c r="AB358" s="206"/>
      <c r="AC358" s="142"/>
      <c r="AD358" s="610"/>
      <c r="AE358" s="167"/>
      <c r="AG358" s="614" t="s">
        <v>1328</v>
      </c>
      <c r="AH358" s="615">
        <f>DSUM(AB360:AD361,$AD$8,$AL$51:$AN$52)</f>
        <v>0</v>
      </c>
      <c r="AM358" s="451"/>
      <c r="AO358" s="452"/>
      <c r="AP358" s="452"/>
      <c r="AQ358" s="452"/>
      <c r="AR358" s="452"/>
      <c r="AS358" s="452"/>
      <c r="AT358" s="452"/>
      <c r="AU358" s="452"/>
      <c r="AV358" s="452"/>
      <c r="AW358" s="452"/>
      <c r="AX358" s="452"/>
      <c r="AY358" s="452"/>
      <c r="AZ358" s="452"/>
      <c r="BA358" s="452"/>
      <c r="BB358" s="452"/>
      <c r="BC358" s="452"/>
      <c r="BD358" s="452"/>
      <c r="BE358" s="452"/>
      <c r="BF358" s="452"/>
      <c r="BG358" s="452"/>
      <c r="BH358" s="452"/>
      <c r="BI358" s="452"/>
      <c r="BJ358" s="452"/>
      <c r="BK358" s="452"/>
      <c r="BL358" s="452"/>
      <c r="BM358" s="452"/>
      <c r="BN358" s="452"/>
      <c r="BO358" s="452"/>
      <c r="BP358" s="452"/>
    </row>
    <row r="359" spans="1:68" s="450" customFormat="1" ht="15" customHeight="1" thickBot="1" x14ac:dyDescent="0.35">
      <c r="A359" s="442"/>
      <c r="B359" s="443"/>
      <c r="C359" s="444"/>
      <c r="D359" s="445"/>
      <c r="E359" s="282" t="s">
        <v>1370</v>
      </c>
      <c r="F359" s="282"/>
      <c r="G359" s="282"/>
      <c r="H359" s="407">
        <f>H357-H358</f>
        <v>0</v>
      </c>
      <c r="I359" s="167"/>
      <c r="J359" s="167"/>
      <c r="K359" s="167"/>
      <c r="L359" s="167"/>
      <c r="M359" s="167"/>
      <c r="N359" s="169"/>
      <c r="O359" s="167"/>
      <c r="P359" s="167"/>
      <c r="Q359" s="167"/>
      <c r="R359" s="170"/>
      <c r="S359" s="167"/>
      <c r="T359" s="142"/>
      <c r="U359" s="142"/>
      <c r="V359" s="321"/>
      <c r="W359" s="259"/>
      <c r="X359" s="260">
        <f>SUM(X356:X358)</f>
        <v>29600</v>
      </c>
      <c r="Y359" s="261">
        <f>+X359</f>
        <v>29600</v>
      </c>
      <c r="Z359" s="170"/>
      <c r="AA359" s="167"/>
      <c r="AB359" s="206"/>
      <c r="AC359" s="611" t="s">
        <v>1762</v>
      </c>
      <c r="AD359" s="610"/>
      <c r="AE359" s="167"/>
      <c r="AM359" s="451"/>
      <c r="AO359" s="452"/>
      <c r="AP359" s="452"/>
      <c r="AQ359" s="452"/>
      <c r="AR359" s="452"/>
      <c r="AS359" s="452"/>
      <c r="AT359" s="452"/>
      <c r="AU359" s="452"/>
      <c r="AV359" s="452"/>
      <c r="AW359" s="452"/>
      <c r="AX359" s="452"/>
      <c r="AY359" s="452"/>
      <c r="AZ359" s="452"/>
      <c r="BA359" s="452"/>
      <c r="BB359" s="452"/>
      <c r="BC359" s="452"/>
      <c r="BD359" s="452"/>
      <c r="BE359" s="452"/>
      <c r="BF359" s="452"/>
      <c r="BG359" s="452"/>
      <c r="BH359" s="452"/>
      <c r="BI359" s="452"/>
      <c r="BJ359" s="452"/>
      <c r="BK359" s="452"/>
      <c r="BL359" s="452"/>
      <c r="BM359" s="452"/>
      <c r="BN359" s="452"/>
      <c r="BO359" s="452"/>
      <c r="BP359" s="452"/>
    </row>
    <row r="360" spans="1:68" s="450" customFormat="1" ht="15" hidden="1" customHeight="1" thickBot="1" x14ac:dyDescent="0.35">
      <c r="A360" s="520" t="s">
        <v>1779</v>
      </c>
      <c r="B360" s="521"/>
      <c r="C360" s="521"/>
      <c r="D360" s="522"/>
      <c r="E360" s="523"/>
      <c r="F360" s="523"/>
      <c r="G360" s="523"/>
      <c r="H360" s="454"/>
      <c r="N360" s="455"/>
      <c r="T360" s="456" t="s">
        <v>1365</v>
      </c>
      <c r="U360" s="457" t="s">
        <v>1280</v>
      </c>
      <c r="V360" s="616"/>
      <c r="W360" s="617" t="s">
        <v>1762</v>
      </c>
      <c r="Y360" s="455"/>
      <c r="AB360" s="457" t="s">
        <v>235</v>
      </c>
      <c r="AC360" s="457" t="s">
        <v>1310</v>
      </c>
      <c r="AD360" s="457" t="s">
        <v>1311</v>
      </c>
      <c r="AG360" s="451"/>
      <c r="AH360" s="624">
        <f>SUM(AH358:AH359)</f>
        <v>0</v>
      </c>
      <c r="AI360" s="625">
        <f>+AH360</f>
        <v>0</v>
      </c>
      <c r="AM360" s="451"/>
      <c r="AO360" s="452"/>
      <c r="AP360" s="452"/>
      <c r="AQ360" s="452"/>
      <c r="AR360" s="452"/>
      <c r="AS360" s="452"/>
      <c r="AT360" s="452"/>
      <c r="AU360" s="452"/>
      <c r="AV360" s="452"/>
      <c r="AW360" s="452"/>
      <c r="AX360" s="452"/>
      <c r="AY360" s="452"/>
      <c r="AZ360" s="452"/>
      <c r="BA360" s="452"/>
      <c r="BB360" s="452"/>
      <c r="BC360" s="452"/>
      <c r="BD360" s="452"/>
      <c r="BE360" s="452"/>
      <c r="BF360" s="452"/>
      <c r="BG360" s="452"/>
      <c r="BH360" s="452"/>
      <c r="BI360" s="452"/>
      <c r="BJ360" s="452"/>
      <c r="BK360" s="452"/>
      <c r="BL360" s="452"/>
      <c r="BM360" s="452"/>
      <c r="BN360" s="452"/>
      <c r="BO360" s="452"/>
      <c r="BP360" s="452"/>
    </row>
    <row r="361" spans="1:68" ht="15" hidden="1" customHeight="1" thickTop="1" thickBot="1" x14ac:dyDescent="0.35">
      <c r="A361" s="459" t="s">
        <v>290</v>
      </c>
      <c r="B361" s="460" t="s">
        <v>506</v>
      </c>
      <c r="C361" s="256">
        <f>'Pre-Determined'!D45</f>
        <v>0</v>
      </c>
      <c r="D361" s="462">
        <f>ROUND(C361,2)</f>
        <v>0</v>
      </c>
      <c r="E361" s="463">
        <v>64100</v>
      </c>
      <c r="F361" s="464"/>
      <c r="G361" s="465">
        <f>D361+F361</f>
        <v>0</v>
      </c>
      <c r="H361" s="524">
        <f>ROUND(D361*E361,0)</f>
        <v>0</v>
      </c>
      <c r="I361" s="450"/>
      <c r="J361" s="618">
        <f>ROUND((E361-$P$1)/(1+$L$3),0)</f>
        <v>50970</v>
      </c>
      <c r="K361" s="619"/>
      <c r="L361" s="620">
        <f>ROUND((((J361*$L$3)+J361)*$L$5),0)</f>
        <v>0</v>
      </c>
      <c r="M361" s="620"/>
      <c r="N361" s="455">
        <f>D361</f>
        <v>0</v>
      </c>
      <c r="O361" s="450"/>
      <c r="P361" s="621">
        <f>ROUND(L361*N361,0)</f>
        <v>0</v>
      </c>
      <c r="Q361" s="450"/>
      <c r="R361" s="450"/>
      <c r="S361" s="450"/>
      <c r="T361" s="451" t="s">
        <v>1354</v>
      </c>
      <c r="U361" s="619">
        <f>ROUND($H361+$P361,0)</f>
        <v>0</v>
      </c>
      <c r="V361" s="616"/>
      <c r="W361" s="622" t="s">
        <v>1366</v>
      </c>
      <c r="X361" s="623">
        <f>DSUM(T360:U361,"Pay",$W$5:$X$6)</f>
        <v>0</v>
      </c>
      <c r="Y361" s="455"/>
      <c r="Z361" s="450"/>
      <c r="AA361" s="450"/>
      <c r="AB361" s="451" t="s">
        <v>1341</v>
      </c>
      <c r="AC361" s="450" t="s">
        <v>1328</v>
      </c>
      <c r="AD361" s="620">
        <f>D361</f>
        <v>0</v>
      </c>
      <c r="AE361" s="450"/>
      <c r="AF361" s="450"/>
      <c r="AG361" s="451"/>
      <c r="AH361" s="450"/>
      <c r="AI361" s="450"/>
    </row>
    <row r="362" spans="1:68" ht="15" hidden="1" customHeight="1" thickBot="1" x14ac:dyDescent="0.35">
      <c r="A362" s="525"/>
      <c r="B362" s="526" t="s">
        <v>1634</v>
      </c>
      <c r="C362" s="527"/>
      <c r="D362" s="527"/>
      <c r="E362" s="528">
        <v>0</v>
      </c>
      <c r="F362" s="513"/>
      <c r="G362" s="514"/>
      <c r="H362" s="432">
        <f>+P362</f>
        <v>0</v>
      </c>
      <c r="I362" s="450"/>
      <c r="J362" s="450"/>
      <c r="K362" s="450"/>
      <c r="L362" s="450"/>
      <c r="M362" s="450"/>
      <c r="N362" s="455"/>
      <c r="O362" s="450"/>
      <c r="P362" s="620">
        <f>SUM(P361:P361)</f>
        <v>0</v>
      </c>
      <c r="Q362" s="450"/>
      <c r="R362" s="450"/>
      <c r="S362" s="450"/>
      <c r="T362" s="451"/>
      <c r="U362" s="450"/>
      <c r="V362" s="616"/>
      <c r="W362" s="622" t="s">
        <v>1367</v>
      </c>
      <c r="X362" s="623">
        <f>DSUM(T360:U361,"Pay",$W$8:$X$9)</f>
        <v>0</v>
      </c>
      <c r="Y362" s="455"/>
      <c r="Z362" s="450"/>
      <c r="AA362" s="450"/>
      <c r="AB362" s="451"/>
      <c r="AC362" s="450"/>
      <c r="AD362" s="450"/>
      <c r="AE362" s="450"/>
      <c r="AF362" s="450"/>
    </row>
    <row r="363" spans="1:68" ht="15" hidden="1" customHeight="1" thickBot="1" x14ac:dyDescent="0.35">
      <c r="A363" s="529"/>
      <c r="B363" s="530"/>
      <c r="C363" s="530"/>
      <c r="D363" s="477"/>
      <c r="E363" s="478" t="s">
        <v>217</v>
      </c>
      <c r="F363" s="482"/>
      <c r="G363" s="482"/>
      <c r="H363" s="481">
        <f>'Revenue Projection'!H41</f>
        <v>0</v>
      </c>
      <c r="I363" s="450"/>
      <c r="J363" s="450"/>
      <c r="K363" s="450"/>
      <c r="L363" s="450"/>
      <c r="M363" s="450"/>
      <c r="N363" s="455"/>
      <c r="O363" s="450"/>
      <c r="P363" s="450"/>
      <c r="Q363" s="450"/>
      <c r="R363" s="450"/>
      <c r="S363" s="450"/>
      <c r="T363" s="451"/>
      <c r="U363" s="450"/>
      <c r="V363" s="616"/>
      <c r="W363" s="622" t="s">
        <v>1368</v>
      </c>
      <c r="X363" s="623">
        <f>DSUM(T360:U361,"Pay",$W$11:$X$12)</f>
        <v>0</v>
      </c>
      <c r="Y363" s="455"/>
      <c r="Z363" s="450"/>
      <c r="AA363" s="450"/>
      <c r="AB363" s="451"/>
      <c r="AC363" s="450"/>
      <c r="AD363" s="450"/>
      <c r="AE363" s="626">
        <f>SUM(AD361)</f>
        <v>0</v>
      </c>
      <c r="AF363" s="450"/>
      <c r="AG363" s="1393" t="s">
        <v>1829</v>
      </c>
      <c r="AH363" s="1393"/>
    </row>
    <row r="364" spans="1:68" ht="15" hidden="1" customHeight="1" thickTop="1" thickBot="1" x14ac:dyDescent="0.35">
      <c r="A364" s="393"/>
      <c r="B364" s="394"/>
      <c r="C364" s="394"/>
      <c r="D364" s="395"/>
      <c r="E364" s="396" t="s">
        <v>1773</v>
      </c>
      <c r="F364" s="482"/>
      <c r="G364" s="482"/>
      <c r="H364" s="483">
        <f>SUM(H361:H362)</f>
        <v>0</v>
      </c>
      <c r="I364" s="450"/>
      <c r="J364" s="450"/>
      <c r="K364" s="450"/>
      <c r="L364" s="450"/>
      <c r="M364" s="450"/>
      <c r="N364" s="455"/>
      <c r="O364" s="450"/>
      <c r="P364" s="450"/>
      <c r="Q364" s="450"/>
      <c r="R364" s="450"/>
      <c r="S364" s="450"/>
      <c r="T364" s="450"/>
      <c r="U364" s="450"/>
      <c r="V364" s="458"/>
      <c r="W364" s="627"/>
      <c r="X364" s="628">
        <f>SUM(X361:X363)</f>
        <v>0</v>
      </c>
      <c r="Y364" s="629">
        <f>+X364</f>
        <v>0</v>
      </c>
      <c r="Z364" s="450"/>
      <c r="AA364" s="450"/>
      <c r="AB364" s="451"/>
      <c r="AC364" s="450"/>
      <c r="AD364" s="450"/>
      <c r="AE364" s="450"/>
      <c r="AG364" s="233" t="s">
        <v>1328</v>
      </c>
      <c r="AH364" s="234">
        <f>DSUM(AB366:AD368,$AD$8,$AL$51:$AN$52)</f>
        <v>0</v>
      </c>
    </row>
    <row r="365" spans="1:68" ht="15" hidden="1" customHeight="1" thickBot="1" x14ac:dyDescent="0.35">
      <c r="A365" s="484"/>
      <c r="B365" s="485"/>
      <c r="C365" s="485"/>
      <c r="D365" s="486"/>
      <c r="E365" s="488" t="s">
        <v>1370</v>
      </c>
      <c r="F365" s="488"/>
      <c r="G365" s="488"/>
      <c r="H365" s="407">
        <f>H363-H364</f>
        <v>0</v>
      </c>
      <c r="I365" s="450"/>
      <c r="J365" s="450"/>
      <c r="K365" s="450"/>
      <c r="L365" s="450"/>
      <c r="M365" s="450"/>
      <c r="N365" s="455"/>
      <c r="O365" s="450"/>
      <c r="P365" s="450"/>
      <c r="Q365" s="450"/>
      <c r="R365" s="450"/>
      <c r="S365" s="450"/>
      <c r="T365" s="452"/>
      <c r="U365" s="452"/>
      <c r="V365" s="616"/>
      <c r="W365" s="452"/>
      <c r="X365" s="630"/>
      <c r="Y365" s="455"/>
      <c r="Z365" s="450"/>
      <c r="AA365" s="450"/>
      <c r="AB365" s="451"/>
      <c r="AC365" s="54" t="s">
        <v>1760</v>
      </c>
      <c r="AD365" s="450"/>
      <c r="AE365" s="450"/>
      <c r="AG365" s="233" t="s">
        <v>1315</v>
      </c>
      <c r="AH365" s="234">
        <f>DSUM(AB366:AD368,$AD$8,$AL$105:$AN$106)</f>
        <v>0</v>
      </c>
    </row>
    <row r="366" spans="1:68" ht="15" customHeight="1" x14ac:dyDescent="0.3">
      <c r="A366" s="500" t="s">
        <v>1758</v>
      </c>
      <c r="B366" s="290"/>
      <c r="C366" s="501"/>
      <c r="D366" s="502"/>
      <c r="E366" s="292"/>
      <c r="F366" s="292"/>
      <c r="G366" s="292"/>
      <c r="H366" s="332"/>
      <c r="T366" s="207" t="s">
        <v>1365</v>
      </c>
      <c r="U366" s="208" t="s">
        <v>1280</v>
      </c>
      <c r="V366" s="301"/>
      <c r="W366" s="232" t="s">
        <v>1759</v>
      </c>
      <c r="Y366" s="169"/>
      <c r="AB366" s="208" t="s">
        <v>235</v>
      </c>
      <c r="AC366" s="208" t="s">
        <v>1310</v>
      </c>
      <c r="AD366" s="208" t="s">
        <v>1311</v>
      </c>
      <c r="AG366" s="631"/>
      <c r="AH366" s="331"/>
    </row>
    <row r="367" spans="1:68" ht="15" customHeight="1" x14ac:dyDescent="0.3">
      <c r="A367" s="294" t="s">
        <v>290</v>
      </c>
      <c r="B367" s="295" t="s">
        <v>506</v>
      </c>
      <c r="C367" s="539">
        <f>'Pre-Determined'!D48</f>
        <v>0</v>
      </c>
      <c r="D367" s="447">
        <f>ROUND(C367,2)</f>
        <v>0</v>
      </c>
      <c r="E367" s="1173">
        <v>64100</v>
      </c>
      <c r="F367" s="296"/>
      <c r="G367" s="226">
        <f>D367+F367</f>
        <v>0</v>
      </c>
      <c r="H367" s="368">
        <f>ROUND(D367*E367,0)</f>
        <v>0</v>
      </c>
      <c r="J367" s="229">
        <f>ROUND((E367-$P$1)/(1+$L$3),0)</f>
        <v>50970</v>
      </c>
      <c r="K367" s="230"/>
      <c r="L367" s="231">
        <f>ROUND((((J367*$L$3)+J367)*$L$5),0)</f>
        <v>0</v>
      </c>
      <c r="M367" s="231"/>
      <c r="N367" s="169">
        <f>D367</f>
        <v>0</v>
      </c>
      <c r="P367" s="275">
        <f>ROUND(L367*N367,0)</f>
        <v>0</v>
      </c>
      <c r="T367" s="171" t="s">
        <v>1354</v>
      </c>
      <c r="U367" s="230">
        <f>ROUND($H367+$P367,0)</f>
        <v>0</v>
      </c>
      <c r="V367" s="321"/>
      <c r="W367" s="249" t="s">
        <v>1366</v>
      </c>
      <c r="X367" s="250">
        <f>DSUM(T366:U368,"Pay",$W$5:$X$6)</f>
        <v>0</v>
      </c>
      <c r="Y367" s="169"/>
      <c r="AB367" s="171" t="s">
        <v>1341</v>
      </c>
      <c r="AC367" s="167" t="s">
        <v>1328</v>
      </c>
      <c r="AD367" s="231">
        <f>D367</f>
        <v>0</v>
      </c>
      <c r="AH367" s="167"/>
    </row>
    <row r="368" spans="1:68" ht="15" customHeight="1" thickBot="1" x14ac:dyDescent="0.35">
      <c r="A368" s="268" t="s">
        <v>343</v>
      </c>
      <c r="B368" s="540" t="s">
        <v>507</v>
      </c>
      <c r="C368" s="1221">
        <f>'Pre-Determined'!D49</f>
        <v>0</v>
      </c>
      <c r="D368" s="271">
        <f>ROUND(C368,2)</f>
        <v>0</v>
      </c>
      <c r="E368" s="1177">
        <v>30000</v>
      </c>
      <c r="F368" s="421"/>
      <c r="G368" s="248">
        <f>D368+F368</f>
        <v>0</v>
      </c>
      <c r="H368" s="274">
        <f>ROUND(D368*E368,0)</f>
        <v>0</v>
      </c>
      <c r="T368" s="171" t="s">
        <v>1330</v>
      </c>
      <c r="U368" s="230">
        <f>ROUND($H368+$P368,0)</f>
        <v>0</v>
      </c>
      <c r="V368" s="301"/>
      <c r="W368" s="249" t="s">
        <v>1367</v>
      </c>
      <c r="X368" s="250">
        <f>DSUM(T366:U368,"Pay",$W$8:$X$9)</f>
        <v>0</v>
      </c>
      <c r="Y368" s="169"/>
      <c r="AB368" s="171" t="s">
        <v>1341</v>
      </c>
      <c r="AC368" s="167" t="s">
        <v>1315</v>
      </c>
      <c r="AD368" s="231">
        <f>D368</f>
        <v>0</v>
      </c>
      <c r="AG368" s="171"/>
      <c r="AH368" s="333">
        <f>SUM(AH364:AH365)</f>
        <v>0</v>
      </c>
      <c r="AI368" s="334">
        <f>+AH368</f>
        <v>0</v>
      </c>
    </row>
    <row r="369" spans="1:68" ht="15" hidden="1" customHeight="1" thickBot="1" x14ac:dyDescent="0.35">
      <c r="A369" s="509"/>
      <c r="B369" s="510" t="s">
        <v>1634</v>
      </c>
      <c r="C369" s="511"/>
      <c r="D369" s="511"/>
      <c r="E369" s="512">
        <v>0</v>
      </c>
      <c r="F369" s="513"/>
      <c r="G369" s="514">
        <f>D369+F369</f>
        <v>0</v>
      </c>
      <c r="H369" s="432">
        <f>+P369</f>
        <v>0</v>
      </c>
      <c r="P369" s="285">
        <f>SUM(P367)</f>
        <v>0</v>
      </c>
      <c r="T369" s="171"/>
      <c r="V369" s="321"/>
      <c r="W369" s="249" t="s">
        <v>1368</v>
      </c>
      <c r="X369" s="250">
        <f>DSUM(T366:U368,"Pay",$W$11:$X$12)</f>
        <v>0</v>
      </c>
      <c r="Y369" s="169"/>
      <c r="AE369" s="286">
        <f>SUM(AD367:AD368)</f>
        <v>0</v>
      </c>
    </row>
    <row r="370" spans="1:68" ht="15" customHeight="1" thickBot="1" x14ac:dyDescent="0.35">
      <c r="A370" s="433"/>
      <c r="B370" s="434"/>
      <c r="C370" s="434"/>
      <c r="D370" s="436"/>
      <c r="E370" s="382" t="s">
        <v>217</v>
      </c>
      <c r="F370" s="383"/>
      <c r="G370" s="383"/>
      <c r="H370" s="439">
        <f>'Revenue Projection'!H42</f>
        <v>0</v>
      </c>
      <c r="T370" s="171"/>
      <c r="V370" s="321"/>
      <c r="W370" s="259"/>
      <c r="X370" s="260">
        <f>SUM(X367:X369)</f>
        <v>0</v>
      </c>
      <c r="Y370" s="261">
        <f>+X370</f>
        <v>0</v>
      </c>
      <c r="AG370" s="1394" t="s">
        <v>1761</v>
      </c>
      <c r="AH370" s="1394"/>
    </row>
    <row r="371" spans="1:68" ht="15" customHeight="1" thickTop="1" thickBot="1" x14ac:dyDescent="0.35">
      <c r="A371" s="387"/>
      <c r="B371" s="388"/>
      <c r="C371" s="388"/>
      <c r="D371" s="389"/>
      <c r="E371" s="390" t="s">
        <v>1774</v>
      </c>
      <c r="F371" s="383"/>
      <c r="G371" s="383"/>
      <c r="H371" s="441">
        <f>SUM(H367:H369)</f>
        <v>0</v>
      </c>
      <c r="T371" s="171"/>
      <c r="V371" s="297"/>
      <c r="W371" s="632"/>
      <c r="X371" s="633"/>
      <c r="Y371" s="169"/>
      <c r="AG371" s="233" t="s">
        <v>1317</v>
      </c>
      <c r="AH371" s="234">
        <f>DSUM(AB373:AD374,$AD$8,$AL$123:$AN$124)</f>
        <v>0</v>
      </c>
    </row>
    <row r="372" spans="1:68" ht="15" customHeight="1" thickBot="1" x14ac:dyDescent="0.35">
      <c r="A372" s="515"/>
      <c r="B372" s="516"/>
      <c r="C372" s="516"/>
      <c r="D372" s="562"/>
      <c r="E372" s="499" t="s">
        <v>1370</v>
      </c>
      <c r="F372" s="563"/>
      <c r="G372" s="563"/>
      <c r="H372" s="407">
        <f>H370-H371</f>
        <v>0</v>
      </c>
      <c r="V372" s="321"/>
      <c r="W372" s="298"/>
      <c r="X372" s="298"/>
      <c r="Y372" s="169"/>
      <c r="AB372" s="206"/>
      <c r="AC372" s="611" t="s">
        <v>1663</v>
      </c>
      <c r="AD372" s="610"/>
      <c r="AG372" s="167"/>
      <c r="AH372" s="167"/>
    </row>
    <row r="373" spans="1:68" ht="15" customHeight="1" thickBot="1" x14ac:dyDescent="0.35">
      <c r="A373" s="500" t="s">
        <v>1643</v>
      </c>
      <c r="B373" s="290"/>
      <c r="C373" s="289"/>
      <c r="D373" s="291"/>
      <c r="E373" s="292"/>
      <c r="F373" s="292"/>
      <c r="G373" s="292"/>
      <c r="H373" s="332"/>
      <c r="T373" s="207" t="s">
        <v>1365</v>
      </c>
      <c r="U373" s="208" t="s">
        <v>1280</v>
      </c>
      <c r="V373" s="297"/>
      <c r="W373" s="232" t="s">
        <v>1647</v>
      </c>
      <c r="Y373" s="169"/>
      <c r="AB373" s="208" t="s">
        <v>235</v>
      </c>
      <c r="AC373" s="208" t="s">
        <v>1310</v>
      </c>
      <c r="AD373" s="208" t="s">
        <v>1311</v>
      </c>
      <c r="AH373" s="376">
        <f>SUM(AH371:AH372)</f>
        <v>0</v>
      </c>
      <c r="AI373" s="334">
        <f>+AH373</f>
        <v>0</v>
      </c>
    </row>
    <row r="374" spans="1:68" ht="15" customHeight="1" thickTop="1" thickBot="1" x14ac:dyDescent="0.35">
      <c r="A374" s="242" t="s">
        <v>347</v>
      </c>
      <c r="B374" s="299" t="s">
        <v>1618</v>
      </c>
      <c r="C374" s="336">
        <f>'Pre-Determined'!D39</f>
        <v>0</v>
      </c>
      <c r="D374" s="246">
        <f>ROUND(C374,2)</f>
        <v>0</v>
      </c>
      <c r="E374" s="247">
        <v>32200</v>
      </c>
      <c r="F374" s="304"/>
      <c r="G374" s="248">
        <f>D374+F374</f>
        <v>0</v>
      </c>
      <c r="H374" s="584">
        <f>ROUND(D374*E374,0)</f>
        <v>0</v>
      </c>
      <c r="T374" s="171" t="s">
        <v>1330</v>
      </c>
      <c r="U374" s="230">
        <f>ROUND($H374+$P374,0)</f>
        <v>0</v>
      </c>
      <c r="V374" s="321"/>
      <c r="W374" s="249" t="s">
        <v>1366</v>
      </c>
      <c r="X374" s="250">
        <f>DSUM(T373:U374,"Pay",$W$5:$X$6)</f>
        <v>0</v>
      </c>
      <c r="Y374" s="169"/>
      <c r="AB374" s="171" t="s">
        <v>1341</v>
      </c>
      <c r="AC374" s="167" t="s">
        <v>1317</v>
      </c>
      <c r="AD374" s="231">
        <f>D374</f>
        <v>0</v>
      </c>
      <c r="AH374" s="474"/>
    </row>
    <row r="375" spans="1:68" ht="15" customHeight="1" thickBot="1" x14ac:dyDescent="0.35">
      <c r="A375" s="536"/>
      <c r="B375" s="537"/>
      <c r="C375" s="538"/>
      <c r="D375" s="436"/>
      <c r="E375" s="382" t="s">
        <v>217</v>
      </c>
      <c r="F375" s="383"/>
      <c r="G375" s="383"/>
      <c r="H375" s="557">
        <f>'Revenue Projection'!H43</f>
        <v>0</v>
      </c>
      <c r="T375" s="171"/>
      <c r="V375" s="321"/>
      <c r="W375" s="249" t="s">
        <v>1367</v>
      </c>
      <c r="X375" s="250">
        <f>DSUM(T373:U374,"Pay",$W$8:$X$9)</f>
        <v>0</v>
      </c>
      <c r="Y375" s="169"/>
      <c r="AE375" s="286">
        <f>SUM(AD374)</f>
        <v>0</v>
      </c>
      <c r="AG375" s="1394" t="s">
        <v>1790</v>
      </c>
      <c r="AH375" s="1394"/>
    </row>
    <row r="376" spans="1:68" ht="15" customHeight="1" thickTop="1" thickBot="1" x14ac:dyDescent="0.35">
      <c r="A376" s="387"/>
      <c r="B376" s="440"/>
      <c r="C376" s="440"/>
      <c r="D376" s="494"/>
      <c r="E376" s="495" t="s">
        <v>1644</v>
      </c>
      <c r="F376" s="383"/>
      <c r="G376" s="383"/>
      <c r="H376" s="441">
        <f>SUM(H374:H374)</f>
        <v>0</v>
      </c>
      <c r="V376" s="321"/>
      <c r="W376" s="249" t="s">
        <v>1368</v>
      </c>
      <c r="X376" s="250">
        <f>DSUM(T373:U374,"Pay",$W$11:$X$12)</f>
        <v>0</v>
      </c>
      <c r="Y376" s="169"/>
      <c r="AG376" s="233" t="s">
        <v>1328</v>
      </c>
      <c r="AH376" s="234">
        <f>DSUM(AB378:AD379,$AD$8,$AL$51:$AN$52)</f>
        <v>0.25</v>
      </c>
    </row>
    <row r="377" spans="1:68" ht="15" customHeight="1" thickBot="1" x14ac:dyDescent="0.35">
      <c r="A377" s="442"/>
      <c r="B377" s="443"/>
      <c r="C377" s="444"/>
      <c r="D377" s="445"/>
      <c r="E377" s="282" t="s">
        <v>1370</v>
      </c>
      <c r="F377" s="282"/>
      <c r="G377" s="282"/>
      <c r="H377" s="407">
        <f>H375-H376</f>
        <v>0</v>
      </c>
      <c r="T377" s="142"/>
      <c r="U377" s="142"/>
      <c r="V377" s="321"/>
      <c r="W377" s="259"/>
      <c r="X377" s="260">
        <f>SUM(X374:X376)</f>
        <v>0</v>
      </c>
      <c r="Y377" s="261">
        <f>+X377</f>
        <v>0</v>
      </c>
      <c r="AC377" s="611" t="s">
        <v>1764</v>
      </c>
      <c r="AG377" s="167"/>
      <c r="AH377" s="167"/>
    </row>
    <row r="378" spans="1:68" ht="15" customHeight="1" thickBot="1" x14ac:dyDescent="0.35">
      <c r="A378" s="500" t="s">
        <v>1778</v>
      </c>
      <c r="B378" s="290"/>
      <c r="C378" s="289"/>
      <c r="D378" s="291"/>
      <c r="E378" s="292"/>
      <c r="F378" s="292"/>
      <c r="G378" s="292"/>
      <c r="H378" s="332"/>
      <c r="T378" s="207" t="s">
        <v>1365</v>
      </c>
      <c r="U378" s="208" t="s">
        <v>1280</v>
      </c>
      <c r="V378" s="321"/>
      <c r="W378" s="232" t="s">
        <v>1764</v>
      </c>
      <c r="Y378" s="169"/>
      <c r="AB378" s="208" t="s">
        <v>235</v>
      </c>
      <c r="AC378" s="208" t="s">
        <v>1310</v>
      </c>
      <c r="AD378" s="208" t="s">
        <v>1311</v>
      </c>
      <c r="AH378" s="376">
        <f>SUM(AH376:AH377)</f>
        <v>0.25</v>
      </c>
      <c r="AI378" s="334">
        <f>+AH378</f>
        <v>0.25</v>
      </c>
    </row>
    <row r="379" spans="1:68" s="450" customFormat="1" ht="15" customHeight="1" thickTop="1" thickBot="1" x14ac:dyDescent="0.35">
      <c r="A379" s="504" t="s">
        <v>290</v>
      </c>
      <c r="B379" s="505" t="s">
        <v>506</v>
      </c>
      <c r="C379" s="582">
        <f>'Pre-Determined'!D42</f>
        <v>0.25</v>
      </c>
      <c r="D379" s="604">
        <f>ROUND(C379,2)</f>
        <v>0.25</v>
      </c>
      <c r="E379" s="1176">
        <v>64100</v>
      </c>
      <c r="F379" s="419"/>
      <c r="G379" s="367">
        <f>D379+F379</f>
        <v>0.25</v>
      </c>
      <c r="H379" s="584">
        <f>ROUND(D379*E379,0)</f>
        <v>16025</v>
      </c>
      <c r="I379" s="167"/>
      <c r="J379" s="229">
        <f>ROUND((E379-$P$1)/(1+$L$3),0)</f>
        <v>50970</v>
      </c>
      <c r="K379" s="230"/>
      <c r="L379" s="231">
        <f>ROUND((((J379*$L$3)+J379)*$L$5),0)</f>
        <v>0</v>
      </c>
      <c r="M379" s="231"/>
      <c r="N379" s="169">
        <f>D379</f>
        <v>0.25</v>
      </c>
      <c r="O379" s="167"/>
      <c r="P379" s="173">
        <f>ROUND(L379*N379,0)</f>
        <v>0</v>
      </c>
      <c r="Q379" s="167"/>
      <c r="R379" s="170"/>
      <c r="S379" s="167"/>
      <c r="T379" s="171" t="s">
        <v>1354</v>
      </c>
      <c r="U379" s="230">
        <f>ROUND($H379+$P379,0)</f>
        <v>16025</v>
      </c>
      <c r="V379" s="321"/>
      <c r="W379" s="249" t="s">
        <v>1366</v>
      </c>
      <c r="X379" s="250">
        <f>DSUM(T378:U379,"Pay",$W$5:$X$6)</f>
        <v>0</v>
      </c>
      <c r="Y379" s="169"/>
      <c r="Z379" s="170"/>
      <c r="AA379" s="167"/>
      <c r="AB379" s="171" t="s">
        <v>1341</v>
      </c>
      <c r="AC379" s="167" t="s">
        <v>1328</v>
      </c>
      <c r="AD379" s="231">
        <f>D379</f>
        <v>0.25</v>
      </c>
      <c r="AE379" s="167"/>
      <c r="AF379" s="167"/>
      <c r="AG379" s="174"/>
      <c r="AH379" s="474"/>
      <c r="AI379" s="167"/>
      <c r="AM379" s="451"/>
      <c r="AO379" s="452"/>
      <c r="AP379" s="452"/>
      <c r="AQ379" s="452"/>
      <c r="AR379" s="452"/>
      <c r="AS379" s="452"/>
      <c r="AT379" s="452"/>
      <c r="AU379" s="452"/>
      <c r="AV379" s="452"/>
      <c r="AW379" s="452"/>
      <c r="AX379" s="452"/>
      <c r="AY379" s="452"/>
      <c r="AZ379" s="452"/>
      <c r="BA379" s="452"/>
      <c r="BB379" s="452"/>
      <c r="BC379" s="452"/>
      <c r="BD379" s="452"/>
      <c r="BE379" s="452"/>
      <c r="BF379" s="452"/>
      <c r="BG379" s="452"/>
      <c r="BH379" s="452"/>
      <c r="BI379" s="452"/>
      <c r="BJ379" s="452"/>
      <c r="BK379" s="452"/>
      <c r="BL379" s="452"/>
      <c r="BM379" s="452"/>
      <c r="BN379" s="452"/>
      <c r="BO379" s="452"/>
      <c r="BP379" s="452"/>
    </row>
    <row r="380" spans="1:68" s="450" customFormat="1" ht="15" hidden="1" customHeight="1" thickBot="1" x14ac:dyDescent="0.35">
      <c r="A380" s="509"/>
      <c r="B380" s="510" t="s">
        <v>1634</v>
      </c>
      <c r="C380" s="511"/>
      <c r="D380" s="511"/>
      <c r="E380" s="512">
        <v>0</v>
      </c>
      <c r="F380" s="513"/>
      <c r="G380" s="514"/>
      <c r="H380" s="432">
        <f>+P380</f>
        <v>0</v>
      </c>
      <c r="I380" s="167"/>
      <c r="J380" s="167"/>
      <c r="K380" s="167"/>
      <c r="L380" s="167"/>
      <c r="M380" s="167"/>
      <c r="N380" s="169"/>
      <c r="O380" s="167"/>
      <c r="P380" s="285">
        <f>SUM(P379:P379)</f>
        <v>0</v>
      </c>
      <c r="Q380" s="167"/>
      <c r="R380" s="170"/>
      <c r="S380" s="167"/>
      <c r="T380" s="171"/>
      <c r="U380" s="167"/>
      <c r="V380" s="321"/>
      <c r="W380" s="249" t="s">
        <v>1367</v>
      </c>
      <c r="X380" s="250">
        <f>DSUM(T378:U379,"Pay",$W$8:$X$9)</f>
        <v>16025</v>
      </c>
      <c r="Y380" s="169"/>
      <c r="Z380" s="170"/>
      <c r="AA380" s="167"/>
      <c r="AB380" s="171"/>
      <c r="AC380" s="167"/>
      <c r="AD380" s="167"/>
      <c r="AE380" s="286">
        <f>SUM(AD379)</f>
        <v>0.25</v>
      </c>
      <c r="AF380" s="167"/>
      <c r="AG380" s="451"/>
      <c r="AH380" s="612"/>
      <c r="AM380" s="451"/>
      <c r="AO380" s="452"/>
      <c r="AP380" s="452"/>
      <c r="AQ380" s="452"/>
      <c r="AR380" s="452"/>
      <c r="AS380" s="452"/>
      <c r="AT380" s="452"/>
      <c r="AU380" s="452"/>
      <c r="AV380" s="452"/>
      <c r="AW380" s="452"/>
      <c r="AX380" s="452"/>
      <c r="AY380" s="452"/>
      <c r="AZ380" s="452"/>
      <c r="BA380" s="452"/>
      <c r="BB380" s="452"/>
      <c r="BC380" s="452"/>
      <c r="BD380" s="452"/>
      <c r="BE380" s="452"/>
      <c r="BF380" s="452"/>
      <c r="BG380" s="452"/>
      <c r="BH380" s="452"/>
      <c r="BI380" s="452"/>
      <c r="BJ380" s="452"/>
      <c r="BK380" s="452"/>
      <c r="BL380" s="452"/>
      <c r="BM380" s="452"/>
      <c r="BN380" s="452"/>
      <c r="BO380" s="452"/>
      <c r="BP380" s="452"/>
    </row>
    <row r="381" spans="1:68" s="450" customFormat="1" ht="15" customHeight="1" x14ac:dyDescent="0.3">
      <c r="A381" s="536"/>
      <c r="B381" s="537"/>
      <c r="C381" s="538"/>
      <c r="D381" s="436"/>
      <c r="E381" s="382" t="s">
        <v>217</v>
      </c>
      <c r="F381" s="383"/>
      <c r="G381" s="383"/>
      <c r="H381" s="439">
        <f>'Revenue Projection'!H44</f>
        <v>16025</v>
      </c>
      <c r="I381" s="167"/>
      <c r="J381" s="167"/>
      <c r="K381" s="167"/>
      <c r="L381" s="167"/>
      <c r="M381" s="167"/>
      <c r="N381" s="169"/>
      <c r="O381" s="167"/>
      <c r="P381" s="167"/>
      <c r="Q381" s="167"/>
      <c r="R381" s="170"/>
      <c r="S381" s="167"/>
      <c r="T381" s="171"/>
      <c r="U381" s="167"/>
      <c r="V381" s="321"/>
      <c r="W381" s="249" t="s">
        <v>1368</v>
      </c>
      <c r="X381" s="250">
        <f>DSUM(T378:U379,"Pay",$W$11:$X$12)</f>
        <v>0</v>
      </c>
      <c r="Y381" s="169"/>
      <c r="Z381" s="170"/>
      <c r="AA381" s="167"/>
      <c r="AB381" s="171"/>
      <c r="AC381" s="167"/>
      <c r="AD381" s="167"/>
      <c r="AE381" s="167"/>
      <c r="AF381" s="167"/>
      <c r="AG381" s="1417" t="s">
        <v>2015</v>
      </c>
      <c r="AH381" s="1417"/>
      <c r="AM381" s="451"/>
      <c r="AO381" s="452"/>
      <c r="AP381" s="452"/>
      <c r="AQ381" s="452"/>
      <c r="AR381" s="452"/>
      <c r="AS381" s="452"/>
      <c r="AT381" s="452"/>
      <c r="AU381" s="452"/>
      <c r="AV381" s="452"/>
      <c r="AW381" s="452"/>
      <c r="AX381" s="452"/>
      <c r="AY381" s="452"/>
      <c r="AZ381" s="452"/>
      <c r="BA381" s="452"/>
      <c r="BB381" s="452"/>
      <c r="BC381" s="452"/>
      <c r="BD381" s="452"/>
      <c r="BE381" s="452"/>
      <c r="BF381" s="452"/>
      <c r="BG381" s="452"/>
      <c r="BH381" s="452"/>
      <c r="BI381" s="452"/>
      <c r="BJ381" s="452"/>
      <c r="BK381" s="452"/>
      <c r="BL381" s="452"/>
      <c r="BM381" s="452"/>
      <c r="BN381" s="452"/>
      <c r="BO381" s="452"/>
      <c r="BP381" s="452"/>
    </row>
    <row r="382" spans="1:68" s="450" customFormat="1" ht="15" customHeight="1" thickBot="1" x14ac:dyDescent="0.35">
      <c r="A382" s="387"/>
      <c r="B382" s="440"/>
      <c r="C382" s="440"/>
      <c r="D382" s="494"/>
      <c r="E382" s="495" t="s">
        <v>1775</v>
      </c>
      <c r="F382" s="383"/>
      <c r="G382" s="383"/>
      <c r="H382" s="441">
        <f>SUM(H379:H380)</f>
        <v>16025</v>
      </c>
      <c r="I382" s="167"/>
      <c r="J382" s="167"/>
      <c r="K382" s="167"/>
      <c r="L382" s="167"/>
      <c r="M382" s="167"/>
      <c r="N382" s="169"/>
      <c r="O382" s="167"/>
      <c r="P382" s="167"/>
      <c r="Q382" s="167"/>
      <c r="R382" s="170"/>
      <c r="S382" s="167"/>
      <c r="T382" s="167"/>
      <c r="U382" s="167"/>
      <c r="V382" s="321"/>
      <c r="W382" s="259"/>
      <c r="X382" s="260">
        <f>SUM(X379:X381)</f>
        <v>16025</v>
      </c>
      <c r="Y382" s="261">
        <f>+X382</f>
        <v>16025</v>
      </c>
      <c r="Z382" s="170"/>
      <c r="AA382" s="167"/>
      <c r="AB382" s="171"/>
      <c r="AC382" s="167"/>
      <c r="AD382" s="167"/>
      <c r="AE382" s="167"/>
      <c r="AG382" s="614" t="s">
        <v>1771</v>
      </c>
      <c r="AH382" s="615">
        <f>DSUM(AB384:AD386,$AD$8,$AL$27:$AN$28)</f>
        <v>0</v>
      </c>
      <c r="AM382" s="451"/>
      <c r="AO382" s="452"/>
      <c r="AP382" s="452"/>
      <c r="AQ382" s="452"/>
      <c r="AR382" s="452"/>
      <c r="AS382" s="452"/>
      <c r="AT382" s="452"/>
      <c r="AU382" s="452"/>
      <c r="AV382" s="452"/>
      <c r="AW382" s="452"/>
      <c r="AX382" s="452"/>
      <c r="AY382" s="452"/>
      <c r="AZ382" s="452"/>
      <c r="BA382" s="452"/>
      <c r="BB382" s="452"/>
      <c r="BC382" s="452"/>
      <c r="BD382" s="452"/>
      <c r="BE382" s="452"/>
      <c r="BF382" s="452"/>
      <c r="BG382" s="452"/>
      <c r="BH382" s="452"/>
      <c r="BI382" s="452"/>
      <c r="BJ382" s="452"/>
      <c r="BK382" s="452"/>
      <c r="BL382" s="452"/>
      <c r="BM382" s="452"/>
      <c r="BN382" s="452"/>
      <c r="BO382" s="452"/>
      <c r="BP382" s="452"/>
    </row>
    <row r="383" spans="1:68" s="450" customFormat="1" ht="15" customHeight="1" thickBot="1" x14ac:dyDescent="0.35">
      <c r="A383" s="442"/>
      <c r="B383" s="443"/>
      <c r="C383" s="444"/>
      <c r="D383" s="445"/>
      <c r="E383" s="282" t="s">
        <v>1370</v>
      </c>
      <c r="F383" s="282"/>
      <c r="G383" s="282"/>
      <c r="H383" s="407">
        <f>H381-H382</f>
        <v>0</v>
      </c>
      <c r="I383" s="167"/>
      <c r="J383" s="167"/>
      <c r="K383" s="167"/>
      <c r="L383" s="167"/>
      <c r="M383" s="167"/>
      <c r="N383" s="169"/>
      <c r="O383" s="167"/>
      <c r="P383" s="167"/>
      <c r="Q383" s="167"/>
      <c r="R383" s="170"/>
      <c r="S383" s="167"/>
      <c r="T383" s="142"/>
      <c r="U383" s="142"/>
      <c r="V383" s="321"/>
      <c r="W383" s="302"/>
      <c r="X383" s="302"/>
      <c r="Y383" s="169"/>
      <c r="Z383" s="170"/>
      <c r="AA383" s="167"/>
      <c r="AB383" s="206"/>
      <c r="AC383" s="611" t="s">
        <v>2014</v>
      </c>
      <c r="AD383" s="610"/>
      <c r="AE383" s="167"/>
      <c r="AG383" s="614" t="s">
        <v>1706</v>
      </c>
      <c r="AH383" s="615">
        <f>DSUM(AB384:AD386,$AD$8,$AL$33:$AN$34)</f>
        <v>0</v>
      </c>
      <c r="AM383" s="451"/>
      <c r="AO383" s="452"/>
      <c r="AP383" s="452"/>
      <c r="AQ383" s="452"/>
      <c r="AR383" s="452"/>
      <c r="AS383" s="452"/>
      <c r="AT383" s="452"/>
      <c r="AU383" s="452"/>
      <c r="AV383" s="452"/>
      <c r="AW383" s="452"/>
      <c r="AX383" s="452"/>
      <c r="AY383" s="452"/>
      <c r="AZ383" s="452"/>
      <c r="BA383" s="452"/>
      <c r="BB383" s="452"/>
      <c r="BC383" s="452"/>
      <c r="BD383" s="452"/>
      <c r="BE383" s="452"/>
      <c r="BF383" s="452"/>
      <c r="BG383" s="452"/>
      <c r="BH383" s="452"/>
      <c r="BI383" s="452"/>
      <c r="BJ383" s="452"/>
      <c r="BK383" s="452"/>
      <c r="BL383" s="452"/>
      <c r="BM383" s="452"/>
      <c r="BN383" s="452"/>
      <c r="BO383" s="452"/>
      <c r="BP383" s="452"/>
    </row>
    <row r="384" spans="1:68" s="450" customFormat="1" ht="15" customHeight="1" x14ac:dyDescent="0.3">
      <c r="A384" s="1374" t="s">
        <v>2012</v>
      </c>
      <c r="B384" s="290"/>
      <c r="C384" s="290"/>
      <c r="D384" s="502"/>
      <c r="E384" s="533"/>
      <c r="F384" s="533"/>
      <c r="G384" s="533"/>
      <c r="H384" s="534"/>
      <c r="N384" s="455"/>
      <c r="T384" s="456" t="s">
        <v>1365</v>
      </c>
      <c r="U384" s="457" t="s">
        <v>1280</v>
      </c>
      <c r="V384" s="616"/>
      <c r="W384" s="617" t="s">
        <v>2014</v>
      </c>
      <c r="Y384" s="455"/>
      <c r="AB384" s="457" t="s">
        <v>235</v>
      </c>
      <c r="AC384" s="457" t="s">
        <v>1310</v>
      </c>
      <c r="AD384" s="457" t="s">
        <v>1311</v>
      </c>
      <c r="AM384" s="451"/>
      <c r="AO384" s="452"/>
      <c r="AP384" s="452"/>
      <c r="AQ384" s="452"/>
      <c r="AR384" s="452"/>
      <c r="AS384" s="452"/>
      <c r="AT384" s="452"/>
      <c r="AU384" s="452"/>
      <c r="AV384" s="452"/>
      <c r="AW384" s="452"/>
      <c r="AX384" s="452"/>
      <c r="AY384" s="452"/>
      <c r="AZ384" s="452"/>
      <c r="BA384" s="452"/>
      <c r="BB384" s="452"/>
      <c r="BC384" s="452"/>
      <c r="BD384" s="452"/>
      <c r="BE384" s="452"/>
      <c r="BF384" s="452"/>
      <c r="BG384" s="452"/>
      <c r="BH384" s="452"/>
      <c r="BI384" s="452"/>
      <c r="BJ384" s="452"/>
      <c r="BK384" s="452"/>
      <c r="BL384" s="452"/>
      <c r="BM384" s="452"/>
      <c r="BN384" s="452"/>
      <c r="BO384" s="452"/>
      <c r="BP384" s="452"/>
    </row>
    <row r="385" spans="1:68" ht="15" customHeight="1" thickBot="1" x14ac:dyDescent="0.35">
      <c r="A385" s="362" t="s">
        <v>273</v>
      </c>
      <c r="B385" s="585" t="s">
        <v>1768</v>
      </c>
      <c r="C385" s="539">
        <f>'Pre-Determined'!D32</f>
        <v>0</v>
      </c>
      <c r="D385" s="365">
        <f>ROUND(C385,2)</f>
        <v>0</v>
      </c>
      <c r="E385" s="418">
        <v>86800</v>
      </c>
      <c r="F385" s="419"/>
      <c r="G385" s="367">
        <f>D385+F385</f>
        <v>0</v>
      </c>
      <c r="H385" s="368">
        <f>ROUND(D385*E385,0)</f>
        <v>0</v>
      </c>
      <c r="I385" s="450"/>
      <c r="J385" s="618">
        <f>ROUND((E385-$P$1)/(1+$L$3),0)</f>
        <v>71089</v>
      </c>
      <c r="K385" s="619"/>
      <c r="L385" s="620">
        <f>ROUND((((J385*$L$3)+J385)*$L$5),0)</f>
        <v>0</v>
      </c>
      <c r="M385" s="620"/>
      <c r="N385" s="455">
        <f>D385</f>
        <v>0</v>
      </c>
      <c r="O385" s="450"/>
      <c r="P385" s="621">
        <f>ROUND(L385*N385,0)</f>
        <v>0</v>
      </c>
      <c r="Q385" s="450"/>
      <c r="R385" s="450"/>
      <c r="S385" s="450"/>
      <c r="T385" s="451" t="s">
        <v>1326</v>
      </c>
      <c r="U385" s="619">
        <f>ROUND($H385+$P385,0)</f>
        <v>0</v>
      </c>
      <c r="V385" s="616"/>
      <c r="W385" s="622" t="s">
        <v>1366</v>
      </c>
      <c r="X385" s="623">
        <f>DSUM(T384:U386,"Pay",$W$5:$X$6)</f>
        <v>0</v>
      </c>
      <c r="Y385" s="455"/>
      <c r="Z385" s="450"/>
      <c r="AA385" s="450"/>
      <c r="AB385" s="451" t="s">
        <v>1341</v>
      </c>
      <c r="AC385" s="450" t="s">
        <v>1770</v>
      </c>
      <c r="AD385" s="620">
        <f>D385</f>
        <v>0</v>
      </c>
      <c r="AE385" s="450"/>
      <c r="AF385" s="450"/>
      <c r="AG385" s="451"/>
      <c r="AH385" s="624">
        <f>SUM(AH382:AH384)</f>
        <v>0</v>
      </c>
      <c r="AI385" s="625">
        <f>+AH385</f>
        <v>0</v>
      </c>
      <c r="AJ385" s="450"/>
      <c r="AK385" s="450"/>
      <c r="AL385" s="450"/>
      <c r="AM385" s="451"/>
      <c r="AN385" s="450"/>
      <c r="AO385" s="452"/>
      <c r="AP385" s="452"/>
      <c r="AQ385" s="452"/>
      <c r="AR385" s="452"/>
      <c r="AS385" s="452"/>
      <c r="AT385" s="452"/>
    </row>
    <row r="386" spans="1:68" ht="15" customHeight="1" thickTop="1" thickBot="1" x14ac:dyDescent="0.35">
      <c r="A386" s="1375" t="s">
        <v>272</v>
      </c>
      <c r="B386" s="587" t="s">
        <v>1698</v>
      </c>
      <c r="C386" s="1221">
        <f>'Pre-Determined'!D33</f>
        <v>0</v>
      </c>
      <c r="D386" s="1377">
        <f>ROUND(C386,2)</f>
        <v>0</v>
      </c>
      <c r="E386" s="1378">
        <v>73400</v>
      </c>
      <c r="F386" s="1379"/>
      <c r="G386" s="1376">
        <f>D386+F386</f>
        <v>0</v>
      </c>
      <c r="H386" s="592">
        <f>ROUND(D386*E386,0)</f>
        <v>0</v>
      </c>
      <c r="I386" s="450"/>
      <c r="J386" s="618">
        <f>ROUND((E386-$P$1)/(1+$L$3),0)</f>
        <v>59213</v>
      </c>
      <c r="K386" s="619"/>
      <c r="L386" s="620">
        <f>ROUND((((J386*$L$3)+J386)*$L$5),0)</f>
        <v>0</v>
      </c>
      <c r="M386" s="620"/>
      <c r="N386" s="455">
        <f>D386</f>
        <v>0</v>
      </c>
      <c r="O386" s="450"/>
      <c r="P386" s="621">
        <f>ROUND(L386*N386,0)</f>
        <v>0</v>
      </c>
      <c r="Q386" s="450"/>
      <c r="R386" s="450"/>
      <c r="S386" s="450"/>
      <c r="T386" s="451" t="s">
        <v>1326</v>
      </c>
      <c r="U386" s="619">
        <f>ROUND($H386+$P386,0)</f>
        <v>0</v>
      </c>
      <c r="V386" s="616"/>
      <c r="W386" s="622" t="s">
        <v>1367</v>
      </c>
      <c r="X386" s="623">
        <f>DSUM(T384:U386,"Pay",$W$8:$X$9)</f>
        <v>0</v>
      </c>
      <c r="Y386" s="455"/>
      <c r="Z386" s="450"/>
      <c r="AA386" s="450"/>
      <c r="AB386" s="451" t="s">
        <v>1341</v>
      </c>
      <c r="AC386" s="450" t="s">
        <v>1825</v>
      </c>
      <c r="AD386" s="620">
        <f>D386</f>
        <v>0</v>
      </c>
      <c r="AE386" s="450"/>
      <c r="AF386" s="450"/>
      <c r="AG386" s="451"/>
      <c r="AH386" s="450"/>
      <c r="AI386" s="450"/>
    </row>
    <row r="387" spans="1:68" ht="15" customHeight="1" thickBot="1" x14ac:dyDescent="0.35">
      <c r="A387" s="1380"/>
      <c r="B387" s="1381" t="s">
        <v>1634</v>
      </c>
      <c r="C387" s="1382"/>
      <c r="D387" s="1382"/>
      <c r="E387" s="1383">
        <v>0</v>
      </c>
      <c r="F387" s="1379"/>
      <c r="G387" s="1376"/>
      <c r="H387" s="1384">
        <f>+P387</f>
        <v>0</v>
      </c>
      <c r="I387" s="450"/>
      <c r="J387" s="450"/>
      <c r="K387" s="450"/>
      <c r="L387" s="450"/>
      <c r="M387" s="450"/>
      <c r="N387" s="455"/>
      <c r="O387" s="450"/>
      <c r="P387" s="620">
        <f>SUM(P385:P386)</f>
        <v>0</v>
      </c>
      <c r="Q387" s="450"/>
      <c r="R387" s="450"/>
      <c r="S387" s="450"/>
      <c r="T387" s="451"/>
      <c r="U387" s="450"/>
      <c r="V387" s="616"/>
      <c r="W387" s="622" t="s">
        <v>1368</v>
      </c>
      <c r="X387" s="623">
        <f>DSUM(T384:U386,"Pay",$W$11:$X$12)</f>
        <v>0</v>
      </c>
      <c r="Y387" s="455"/>
      <c r="Z387" s="450"/>
      <c r="AA387" s="450"/>
      <c r="AB387" s="451"/>
      <c r="AC387" s="450"/>
      <c r="AD387" s="450"/>
      <c r="AE387" s="626">
        <f>SUM(AD385:AD386)</f>
        <v>0</v>
      </c>
      <c r="AF387" s="450"/>
    </row>
    <row r="388" spans="1:68" ht="15" customHeight="1" thickBot="1" x14ac:dyDescent="0.35">
      <c r="A388" s="1385"/>
      <c r="B388" s="538"/>
      <c r="C388" s="538"/>
      <c r="D388" s="491"/>
      <c r="E388" s="492" t="s">
        <v>217</v>
      </c>
      <c r="F388" s="496"/>
      <c r="G388" s="496"/>
      <c r="H388" s="439">
        <f>'Revenue Projection'!H59</f>
        <v>0</v>
      </c>
      <c r="I388" s="450"/>
      <c r="J388" s="450"/>
      <c r="K388" s="450"/>
      <c r="L388" s="450"/>
      <c r="M388" s="450"/>
      <c r="N388" s="455"/>
      <c r="O388" s="450"/>
      <c r="P388" s="450"/>
      <c r="Q388" s="450"/>
      <c r="R388" s="450"/>
      <c r="S388" s="450"/>
      <c r="T388" s="451"/>
      <c r="U388" s="450"/>
      <c r="V388" s="616"/>
      <c r="W388" s="627"/>
      <c r="X388" s="628">
        <f>SUM(X385:X387)</f>
        <v>0</v>
      </c>
      <c r="Y388" s="629">
        <f>+X388</f>
        <v>0</v>
      </c>
      <c r="Z388" s="450"/>
      <c r="AA388" s="450"/>
      <c r="AB388" s="451"/>
      <c r="AC388" s="450"/>
      <c r="AD388" s="450"/>
      <c r="AE388" s="450"/>
      <c r="AF388" s="450"/>
      <c r="AG388" s="1393" t="s">
        <v>1814</v>
      </c>
      <c r="AH388" s="1393"/>
    </row>
    <row r="389" spans="1:68" ht="15" customHeight="1" thickTop="1" thickBot="1" x14ac:dyDescent="0.35">
      <c r="A389" s="1386"/>
      <c r="B389" s="440"/>
      <c r="C389" s="440"/>
      <c r="D389" s="494"/>
      <c r="E389" s="495" t="s">
        <v>1743</v>
      </c>
      <c r="F389" s="496"/>
      <c r="G389" s="496"/>
      <c r="H389" s="441">
        <f>SUM(H385:H387)</f>
        <v>0</v>
      </c>
      <c r="I389" s="450"/>
      <c r="J389" s="450"/>
      <c r="K389" s="450"/>
      <c r="L389" s="450"/>
      <c r="M389" s="450"/>
      <c r="N389" s="455"/>
      <c r="O389" s="450"/>
      <c r="P389" s="450"/>
      <c r="Q389" s="450"/>
      <c r="R389" s="450"/>
      <c r="S389" s="450"/>
      <c r="T389" s="450"/>
      <c r="U389" s="450"/>
      <c r="V389" s="458"/>
      <c r="W389" s="458"/>
      <c r="X389" s="458"/>
      <c r="Y389" s="455"/>
      <c r="Z389" s="450"/>
      <c r="AA389" s="450"/>
      <c r="AB389" s="451"/>
      <c r="AC389" s="450"/>
      <c r="AD389" s="450"/>
      <c r="AE389" s="450"/>
      <c r="AG389" s="233" t="s">
        <v>1813</v>
      </c>
      <c r="AH389" s="234">
        <f>DSUM(AB391:AD394,$AD$8,$AL$166:$AN$167)</f>
        <v>0</v>
      </c>
    </row>
    <row r="390" spans="1:68" ht="15" customHeight="1" thickBot="1" x14ac:dyDescent="0.35">
      <c r="A390" s="1387"/>
      <c r="B390" s="444"/>
      <c r="C390" s="444"/>
      <c r="D390" s="497"/>
      <c r="E390" s="499" t="s">
        <v>1370</v>
      </c>
      <c r="F390" s="499"/>
      <c r="G390" s="499"/>
      <c r="H390" s="407">
        <f>H388-H389</f>
        <v>0</v>
      </c>
      <c r="I390" s="450"/>
      <c r="J390" s="450"/>
      <c r="K390" s="450"/>
      <c r="L390" s="450"/>
      <c r="M390" s="450"/>
      <c r="N390" s="455"/>
      <c r="O390" s="450"/>
      <c r="P390" s="450"/>
      <c r="Q390" s="450"/>
      <c r="R390" s="450"/>
      <c r="S390" s="450"/>
      <c r="T390" s="452"/>
      <c r="U390" s="452"/>
      <c r="V390" s="616"/>
      <c r="W390" s="645" t="s">
        <v>1808</v>
      </c>
      <c r="X390" s="187"/>
      <c r="Y390" s="641"/>
      <c r="Z390" s="450"/>
      <c r="AA390" s="450"/>
      <c r="AB390" s="634"/>
      <c r="AC390" s="54" t="s">
        <v>1808</v>
      </c>
      <c r="AD390" s="635"/>
      <c r="AE390" s="450"/>
      <c r="AG390" s="233" t="s">
        <v>1315</v>
      </c>
      <c r="AH390" s="234">
        <f>DSUM(AB391:AD394,$AD$8,$AL$105:$AN$106)</f>
        <v>0</v>
      </c>
    </row>
    <row r="391" spans="1:68" ht="15" hidden="1" customHeight="1" x14ac:dyDescent="0.3">
      <c r="A391" s="636" t="s">
        <v>1809</v>
      </c>
      <c r="B391" s="637"/>
      <c r="C391" s="637"/>
      <c r="D391" s="638"/>
      <c r="E391" s="639"/>
      <c r="F391" s="639"/>
      <c r="G391" s="639"/>
      <c r="H391" s="640"/>
      <c r="I391" s="450"/>
      <c r="J391" s="450"/>
      <c r="K391" s="450"/>
      <c r="L391" s="450"/>
      <c r="M391" s="450"/>
      <c r="N391" s="455"/>
      <c r="O391" s="450"/>
      <c r="P391" s="450"/>
      <c r="Q391" s="187"/>
      <c r="R391" s="187"/>
      <c r="S391" s="187"/>
      <c r="T391" s="642" t="s">
        <v>1365</v>
      </c>
      <c r="U391" s="643" t="s">
        <v>1280</v>
      </c>
      <c r="V391" s="644"/>
      <c r="W391" s="656" t="s">
        <v>1366</v>
      </c>
      <c r="X391" s="657">
        <f>DSUM(T391:U394,"Pay",$W$5:$X$6)</f>
        <v>0</v>
      </c>
      <c r="Y391" s="641"/>
      <c r="Z391" s="187"/>
      <c r="AA391" s="187"/>
      <c r="AB391" s="643" t="s">
        <v>235</v>
      </c>
      <c r="AC391" s="643" t="s">
        <v>1310</v>
      </c>
      <c r="AD391" s="643" t="s">
        <v>1311</v>
      </c>
      <c r="AG391" s="631"/>
      <c r="AH391" s="331"/>
    </row>
    <row r="392" spans="1:68" ht="15" hidden="1" customHeight="1" x14ac:dyDescent="0.3">
      <c r="A392" s="646" t="s">
        <v>1810</v>
      </c>
      <c r="B392" s="647" t="s">
        <v>1811</v>
      </c>
      <c r="C392" s="648">
        <v>0</v>
      </c>
      <c r="D392" s="649">
        <f>ROUND(C392,2)</f>
        <v>0</v>
      </c>
      <c r="E392" s="650"/>
      <c r="F392" s="651"/>
      <c r="G392" s="652">
        <f>D392+F392</f>
        <v>0</v>
      </c>
      <c r="H392" s="653">
        <f>ROUND(D392*E392,0)</f>
        <v>0</v>
      </c>
      <c r="I392" s="450"/>
      <c r="J392" s="618">
        <f>ROUND((E392-$P$1)/(1+$L$3),0)</f>
        <v>-5841</v>
      </c>
      <c r="K392" s="619"/>
      <c r="L392" s="620">
        <f>ROUND((((J392*$L$3)+J392)*$L$5),0)</f>
        <v>0</v>
      </c>
      <c r="M392" s="620"/>
      <c r="N392" s="455">
        <f>D392</f>
        <v>0</v>
      </c>
      <c r="O392" s="450"/>
      <c r="P392" s="1159">
        <f>ROUND(L392*N392,0)</f>
        <v>0</v>
      </c>
      <c r="Q392" s="187"/>
      <c r="R392" s="187"/>
      <c r="S392" s="187"/>
      <c r="T392" s="655" t="s">
        <v>1330</v>
      </c>
      <c r="U392" s="182">
        <f>ROUND($H392+$P392,0)</f>
        <v>0</v>
      </c>
      <c r="V392" s="644"/>
      <c r="W392" s="656" t="s">
        <v>1367</v>
      </c>
      <c r="X392" s="657">
        <f>DSUM(T391:U394,"Pay",$W$8:$X$9)</f>
        <v>0</v>
      </c>
      <c r="Y392" s="641"/>
      <c r="Z392" s="187"/>
      <c r="AA392" s="187"/>
      <c r="AB392" s="655" t="s">
        <v>1341</v>
      </c>
      <c r="AC392" s="187" t="s">
        <v>1813</v>
      </c>
      <c r="AD392" s="654">
        <f>D392</f>
        <v>0</v>
      </c>
      <c r="AH392" s="167"/>
    </row>
    <row r="393" spans="1:68" ht="15" hidden="1" customHeight="1" thickBot="1" x14ac:dyDescent="0.35">
      <c r="A393" s="547" t="s">
        <v>343</v>
      </c>
      <c r="B393" s="548" t="s">
        <v>507</v>
      </c>
      <c r="C393" s="648">
        <v>0</v>
      </c>
      <c r="D393" s="550">
        <f>ROUND(C393,2)</f>
        <v>0</v>
      </c>
      <c r="E393" s="658"/>
      <c r="F393" s="659"/>
      <c r="G393" s="552">
        <f>D393+F393</f>
        <v>0</v>
      </c>
      <c r="H393" s="660">
        <f>ROUND(D393*E393,0)</f>
        <v>0</v>
      </c>
      <c r="I393" s="450"/>
      <c r="J393" s="450"/>
      <c r="K393" s="450"/>
      <c r="L393" s="450"/>
      <c r="M393" s="450"/>
      <c r="N393" s="455"/>
      <c r="O393" s="450"/>
      <c r="P393" s="450"/>
      <c r="Q393" s="187"/>
      <c r="R393" s="187"/>
      <c r="S393" s="187"/>
      <c r="T393" s="655" t="s">
        <v>1330</v>
      </c>
      <c r="U393" s="182">
        <f>ROUND($H393+$P393,0)</f>
        <v>0</v>
      </c>
      <c r="V393" s="661"/>
      <c r="W393" s="656" t="s">
        <v>1368</v>
      </c>
      <c r="X393" s="657">
        <f>DSUM(T391:U394,"Pay",$W$11:$X$12)</f>
        <v>0</v>
      </c>
      <c r="Y393" s="641"/>
      <c r="Z393" s="187"/>
      <c r="AA393" s="187"/>
      <c r="AB393" s="655" t="s">
        <v>1341</v>
      </c>
      <c r="AC393" s="187" t="s">
        <v>1315</v>
      </c>
      <c r="AD393" s="654">
        <f>D393</f>
        <v>0</v>
      </c>
      <c r="AG393" s="171"/>
      <c r="AH393" s="333">
        <f>SUM(AH389:AH390)</f>
        <v>0</v>
      </c>
      <c r="AI393" s="334">
        <f>+AH393</f>
        <v>0</v>
      </c>
    </row>
    <row r="394" spans="1:68" ht="15" hidden="1" customHeight="1" thickBot="1" x14ac:dyDescent="0.35">
      <c r="A394" s="547" t="s">
        <v>343</v>
      </c>
      <c r="B394" s="548" t="s">
        <v>1616</v>
      </c>
      <c r="C394" s="549">
        <v>0</v>
      </c>
      <c r="D394" s="550">
        <f>ROUND(C394,2)</f>
        <v>0</v>
      </c>
      <c r="E394" s="551"/>
      <c r="F394" s="659"/>
      <c r="G394" s="552">
        <f>D394+F394</f>
        <v>0</v>
      </c>
      <c r="H394" s="660">
        <f>ROUND(D394*E394,0)</f>
        <v>0</v>
      </c>
      <c r="I394" s="450"/>
      <c r="J394" s="450"/>
      <c r="K394" s="450"/>
      <c r="L394" s="450"/>
      <c r="M394" s="450"/>
      <c r="N394" s="455"/>
      <c r="O394" s="450"/>
      <c r="P394" s="450"/>
      <c r="Q394" s="187"/>
      <c r="R394" s="187"/>
      <c r="S394" s="187"/>
      <c r="T394" s="655" t="s">
        <v>1330</v>
      </c>
      <c r="U394" s="182">
        <f>ROUND($H394+$P394,0)</f>
        <v>0</v>
      </c>
      <c r="V394" s="661"/>
      <c r="W394" s="669"/>
      <c r="X394" s="670">
        <f>SUM(X391:X393)</f>
        <v>0</v>
      </c>
      <c r="Y394" s="261">
        <f>+X394</f>
        <v>0</v>
      </c>
      <c r="Z394" s="187"/>
      <c r="AA394" s="187"/>
      <c r="AB394" s="655" t="s">
        <v>1341</v>
      </c>
      <c r="AC394" s="187" t="s">
        <v>1315</v>
      </c>
      <c r="AD394" s="305">
        <f>ROUND(D394/7.5,2)</f>
        <v>0</v>
      </c>
    </row>
    <row r="395" spans="1:68" ht="15" hidden="1" customHeight="1" thickBot="1" x14ac:dyDescent="0.35">
      <c r="A395" s="662"/>
      <c r="B395" s="663" t="s">
        <v>1634</v>
      </c>
      <c r="C395" s="664"/>
      <c r="D395" s="664"/>
      <c r="E395" s="665">
        <v>0</v>
      </c>
      <c r="F395" s="666"/>
      <c r="G395" s="667">
        <f>D395+F395</f>
        <v>0</v>
      </c>
      <c r="H395" s="668">
        <f>+P395</f>
        <v>0</v>
      </c>
      <c r="I395" s="450"/>
      <c r="J395" s="450"/>
      <c r="K395" s="450"/>
      <c r="L395" s="450"/>
      <c r="M395" s="450"/>
      <c r="N395" s="455"/>
      <c r="O395" s="450"/>
      <c r="P395" s="620">
        <f>SUM(P392)</f>
        <v>0</v>
      </c>
      <c r="Q395" s="187"/>
      <c r="R395" s="187"/>
      <c r="S395" s="187"/>
      <c r="T395" s="655"/>
      <c r="U395" s="187"/>
      <c r="V395" s="661"/>
      <c r="W395" s="677"/>
      <c r="X395" s="678"/>
      <c r="Y395" s="641"/>
      <c r="Z395" s="187"/>
      <c r="AA395" s="187"/>
      <c r="AB395" s="655"/>
      <c r="AC395" s="187"/>
      <c r="AD395" s="187"/>
      <c r="AE395" s="286">
        <f>SUM(AD392:AD394)</f>
        <v>0</v>
      </c>
    </row>
    <row r="396" spans="1:68" ht="15" hidden="1" customHeight="1" x14ac:dyDescent="0.3">
      <c r="A396" s="671"/>
      <c r="B396" s="672"/>
      <c r="C396" s="672"/>
      <c r="D396" s="673"/>
      <c r="E396" s="674" t="s">
        <v>217</v>
      </c>
      <c r="F396" s="675"/>
      <c r="G396" s="675"/>
      <c r="H396" s="676">
        <f>+'Revenue Projection'!H46</f>
        <v>0</v>
      </c>
      <c r="I396" s="450"/>
      <c r="J396" s="450"/>
      <c r="K396" s="450"/>
      <c r="L396" s="450"/>
      <c r="M396" s="450"/>
      <c r="N396" s="455"/>
      <c r="O396" s="450"/>
      <c r="P396" s="450"/>
      <c r="Q396" s="187"/>
      <c r="R396" s="187"/>
      <c r="S396" s="187"/>
      <c r="T396" s="655"/>
      <c r="U396" s="187"/>
      <c r="V396" s="644"/>
      <c r="W396" s="677"/>
      <c r="X396" s="678"/>
      <c r="Y396" s="641"/>
      <c r="Z396" s="187"/>
      <c r="AA396" s="187"/>
      <c r="AB396" s="655"/>
      <c r="AC396" s="187"/>
      <c r="AD396" s="187"/>
    </row>
    <row r="397" spans="1:68" s="450" customFormat="1" ht="15" hidden="1" customHeight="1" thickBot="1" x14ac:dyDescent="0.35">
      <c r="A397" s="679"/>
      <c r="B397" s="680"/>
      <c r="C397" s="680"/>
      <c r="D397" s="681"/>
      <c r="E397" s="682" t="s">
        <v>1812</v>
      </c>
      <c r="F397" s="675"/>
      <c r="G397" s="675"/>
      <c r="H397" s="683">
        <f>SUM(H392:H395)</f>
        <v>0</v>
      </c>
      <c r="N397" s="455"/>
      <c r="Q397" s="187"/>
      <c r="R397" s="187"/>
      <c r="S397" s="187"/>
      <c r="T397" s="655"/>
      <c r="U397" s="187"/>
      <c r="V397" s="321"/>
      <c r="W397" s="677"/>
      <c r="X397" s="678"/>
      <c r="Y397" s="169"/>
      <c r="Z397" s="170"/>
      <c r="AA397" s="187"/>
      <c r="AB397" s="655"/>
      <c r="AC397" s="187"/>
      <c r="AD397" s="187"/>
      <c r="AE397" s="167"/>
      <c r="AF397" s="167"/>
      <c r="AG397" s="1394" t="s">
        <v>317</v>
      </c>
      <c r="AH397" s="1394"/>
      <c r="AI397" s="167"/>
      <c r="AJ397" s="167"/>
      <c r="AL397" s="167"/>
      <c r="AM397" s="171"/>
      <c r="AN397" s="167"/>
      <c r="AO397" s="452"/>
      <c r="AP397" s="452"/>
      <c r="AQ397" s="452"/>
      <c r="AR397" s="452"/>
      <c r="AS397" s="452"/>
      <c r="AT397" s="452"/>
      <c r="AU397" s="452"/>
      <c r="AV397" s="452"/>
      <c r="AW397" s="452"/>
      <c r="AX397" s="452"/>
      <c r="AY397" s="452"/>
      <c r="AZ397" s="452"/>
      <c r="BA397" s="452"/>
      <c r="BB397" s="452"/>
      <c r="BC397" s="452"/>
      <c r="BD397" s="452"/>
      <c r="BE397" s="452"/>
      <c r="BF397" s="452"/>
      <c r="BG397" s="452"/>
      <c r="BH397" s="452"/>
      <c r="BI397" s="452"/>
      <c r="BJ397" s="452"/>
      <c r="BK397" s="452"/>
      <c r="BL397" s="452"/>
      <c r="BM397" s="452"/>
      <c r="BN397" s="452"/>
      <c r="BO397" s="452"/>
      <c r="BP397" s="452"/>
    </row>
    <row r="398" spans="1:68" s="450" customFormat="1" ht="15" hidden="1" customHeight="1" thickBot="1" x14ac:dyDescent="0.35">
      <c r="A398" s="684"/>
      <c r="B398" s="685"/>
      <c r="C398" s="685"/>
      <c r="D398" s="686"/>
      <c r="E398" s="687" t="s">
        <v>1370</v>
      </c>
      <c r="F398" s="687"/>
      <c r="G398" s="687"/>
      <c r="H398" s="688">
        <f>H396-H397</f>
        <v>0</v>
      </c>
      <c r="I398" s="167"/>
      <c r="J398" s="167"/>
      <c r="K398" s="167"/>
      <c r="L398" s="167"/>
      <c r="M398" s="167"/>
      <c r="N398" s="169"/>
      <c r="O398" s="167"/>
      <c r="P398" s="167"/>
      <c r="Q398" s="167"/>
      <c r="R398" s="170"/>
      <c r="S398" s="167"/>
      <c r="T398" s="142"/>
      <c r="U398" s="142"/>
      <c r="V398" s="321"/>
      <c r="W398" s="232" t="s">
        <v>501</v>
      </c>
      <c r="X398" s="167"/>
      <c r="Y398" s="169"/>
      <c r="Z398" s="170"/>
      <c r="AA398" s="167"/>
      <c r="AB398" s="655"/>
      <c r="AC398" s="611" t="s">
        <v>322</v>
      </c>
      <c r="AD398" s="187"/>
      <c r="AE398" s="167"/>
      <c r="AF398" s="167"/>
      <c r="AG398" s="258" t="s">
        <v>1313</v>
      </c>
      <c r="AH398" s="234">
        <f>DSUM(AB399:AD421,$AD$8,$AL$45:$AN$46)</f>
        <v>0</v>
      </c>
      <c r="AI398" s="167"/>
      <c r="AL398" s="167"/>
      <c r="AM398" s="171"/>
      <c r="AN398" s="167"/>
      <c r="AO398" s="452"/>
      <c r="AP398" s="452"/>
      <c r="AQ398" s="452"/>
      <c r="AR398" s="452"/>
      <c r="AS398" s="452"/>
      <c r="AT398" s="452"/>
      <c r="AU398" s="452"/>
      <c r="AV398" s="452"/>
      <c r="AW398" s="452"/>
      <c r="AX398" s="452"/>
      <c r="AY398" s="452"/>
      <c r="AZ398" s="452"/>
      <c r="BA398" s="452"/>
      <c r="BB398" s="452"/>
      <c r="BC398" s="452"/>
      <c r="BD398" s="452"/>
      <c r="BE398" s="452"/>
      <c r="BF398" s="452"/>
      <c r="BG398" s="452"/>
      <c r="BH398" s="452"/>
      <c r="BI398" s="452"/>
      <c r="BJ398" s="452"/>
      <c r="BK398" s="452"/>
      <c r="BL398" s="452"/>
      <c r="BM398" s="452"/>
      <c r="BN398" s="452"/>
      <c r="BO398" s="452"/>
      <c r="BP398" s="452"/>
    </row>
    <row r="399" spans="1:68" ht="15" customHeight="1" x14ac:dyDescent="0.3">
      <c r="A399" s="1404" t="s">
        <v>1320</v>
      </c>
      <c r="B399" s="1405"/>
      <c r="C399" s="1405"/>
      <c r="D399" s="1405"/>
      <c r="E399" s="1405"/>
      <c r="F399" s="490"/>
      <c r="G399" s="490"/>
      <c r="H399" s="332"/>
      <c r="J399" s="229"/>
      <c r="K399" s="230"/>
      <c r="L399" s="231"/>
      <c r="M399" s="231"/>
      <c r="P399" s="173"/>
      <c r="T399" s="207" t="s">
        <v>1365</v>
      </c>
      <c r="U399" s="208" t="s">
        <v>1280</v>
      </c>
      <c r="V399" s="321"/>
      <c r="W399" s="249" t="s">
        <v>1366</v>
      </c>
      <c r="X399" s="250">
        <f>DSUM(T399:U431,"Pay",$W$5:$X$6)</f>
        <v>0</v>
      </c>
      <c r="Y399" s="169"/>
      <c r="AB399" s="208" t="s">
        <v>235</v>
      </c>
      <c r="AC399" s="208" t="s">
        <v>1310</v>
      </c>
      <c r="AD399" s="208" t="s">
        <v>1311</v>
      </c>
      <c r="AF399" s="450"/>
      <c r="AG399" s="233" t="s">
        <v>1332</v>
      </c>
      <c r="AH399" s="234">
        <f>DSUM(AB399:AD421,$AD$8,$AL$66:$AN$67)</f>
        <v>0</v>
      </c>
      <c r="AJ399" s="450"/>
    </row>
    <row r="400" spans="1:68" ht="15" customHeight="1" x14ac:dyDescent="0.3">
      <c r="A400" s="242" t="s">
        <v>290</v>
      </c>
      <c r="B400" s="299" t="s">
        <v>293</v>
      </c>
      <c r="C400" s="238">
        <v>0</v>
      </c>
      <c r="D400" s="248">
        <f t="shared" ref="D400:D422" si="67">ROUND(C400,2)</f>
        <v>0</v>
      </c>
      <c r="E400" s="247">
        <v>64100</v>
      </c>
      <c r="F400" s="689">
        <v>0</v>
      </c>
      <c r="G400" s="248">
        <f t="shared" ref="G400:G421" si="68">D400+F400</f>
        <v>0</v>
      </c>
      <c r="H400" s="309">
        <f t="shared" ref="H400:H421" si="69">ROUND(D400*E400,0)</f>
        <v>0</v>
      </c>
      <c r="J400" s="229">
        <f>ROUND((E400-$P$1)/(1+$L$3),0)</f>
        <v>50970</v>
      </c>
      <c r="K400" s="230"/>
      <c r="L400" s="231">
        <f>ROUND((((J400*$L$3)+J400)*$L$5),0)</f>
        <v>0</v>
      </c>
      <c r="M400" s="231"/>
      <c r="N400" s="169">
        <f>D400</f>
        <v>0</v>
      </c>
      <c r="P400" s="173">
        <f>ROUND(L400*N400,0)</f>
        <v>0</v>
      </c>
      <c r="T400" s="171" t="s">
        <v>1354</v>
      </c>
      <c r="U400" s="230">
        <f t="shared" ref="U400:U421" si="70">ROUND($H400+$P400,0)</f>
        <v>0</v>
      </c>
      <c r="V400" s="321"/>
      <c r="W400" s="249" t="s">
        <v>1367</v>
      </c>
      <c r="X400" s="250">
        <f>DSUM(T399:U431,"Pay",$W$8:$X$9)</f>
        <v>0</v>
      </c>
      <c r="Y400" s="169"/>
      <c r="AB400" s="171" t="s">
        <v>1341</v>
      </c>
      <c r="AC400" s="167" t="s">
        <v>1332</v>
      </c>
      <c r="AD400" s="231">
        <f>D400</f>
        <v>0</v>
      </c>
      <c r="AF400" s="450"/>
      <c r="AG400" s="233" t="s">
        <v>300</v>
      </c>
      <c r="AH400" s="234">
        <f>DSUM(AB399:AD421,$AD$8,$AL$72:$AN$73)</f>
        <v>0</v>
      </c>
    </row>
    <row r="401" spans="1:68" ht="15" customHeight="1" x14ac:dyDescent="0.3">
      <c r="A401" s="242" t="s">
        <v>290</v>
      </c>
      <c r="B401" s="299" t="s">
        <v>1283</v>
      </c>
      <c r="C401" s="238">
        <v>0</v>
      </c>
      <c r="D401" s="248">
        <f t="shared" si="67"/>
        <v>0</v>
      </c>
      <c r="E401" s="247">
        <v>75600</v>
      </c>
      <c r="F401" s="689">
        <v>0</v>
      </c>
      <c r="G401" s="248">
        <f t="shared" si="68"/>
        <v>0</v>
      </c>
      <c r="H401" s="309">
        <f t="shared" si="69"/>
        <v>0</v>
      </c>
      <c r="J401" s="229">
        <f>ROUND((E401-$P$1)/(1+$L$3),0)</f>
        <v>61163</v>
      </c>
      <c r="K401" s="230"/>
      <c r="L401" s="231">
        <f>ROUND((((J401*$L$3)+J401)*$L$5),0)</f>
        <v>0</v>
      </c>
      <c r="M401" s="231"/>
      <c r="N401" s="169">
        <f>D401</f>
        <v>0</v>
      </c>
      <c r="P401" s="173">
        <f>ROUND(L401*N401,0)</f>
        <v>0</v>
      </c>
      <c r="T401" s="171" t="s">
        <v>1354</v>
      </c>
      <c r="U401" s="230">
        <f t="shared" si="70"/>
        <v>0</v>
      </c>
      <c r="V401" s="321"/>
      <c r="W401" s="249" t="s">
        <v>1368</v>
      </c>
      <c r="X401" s="250">
        <f>DSUM(T399:U431,"Pay",$W$11:$X$12)</f>
        <v>0</v>
      </c>
      <c r="Y401" s="169"/>
      <c r="AB401" s="171" t="s">
        <v>1341</v>
      </c>
      <c r="AC401" s="167" t="s">
        <v>1255</v>
      </c>
      <c r="AD401" s="231">
        <f>D401</f>
        <v>0</v>
      </c>
      <c r="AG401" s="233" t="s">
        <v>1283</v>
      </c>
      <c r="AH401" s="234">
        <f>DSUM(AB399:AD421,$AD$8,$AL$75:$AN$76)</f>
        <v>0</v>
      </c>
    </row>
    <row r="402" spans="1:68" ht="15" customHeight="1" thickBot="1" x14ac:dyDescent="0.35">
      <c r="A402" s="242" t="s">
        <v>290</v>
      </c>
      <c r="B402" s="299" t="s">
        <v>1830</v>
      </c>
      <c r="C402" s="303">
        <v>0</v>
      </c>
      <c r="D402" s="246">
        <f t="shared" si="67"/>
        <v>0</v>
      </c>
      <c r="E402" s="247">
        <v>7700</v>
      </c>
      <c r="F402" s="689">
        <v>0</v>
      </c>
      <c r="G402" s="248">
        <f t="shared" si="68"/>
        <v>0</v>
      </c>
      <c r="H402" s="309">
        <f t="shared" si="69"/>
        <v>0</v>
      </c>
      <c r="J402" s="229">
        <f>ROUND((E402)/(1+$L$3),0)</f>
        <v>6824</v>
      </c>
      <c r="K402" s="230"/>
      <c r="L402" s="231">
        <f>ROUND((((J402*$L$3)+J402)*$L$5),0)</f>
        <v>0</v>
      </c>
      <c r="M402" s="231"/>
      <c r="N402" s="169">
        <f>D402</f>
        <v>0</v>
      </c>
      <c r="P402" s="173">
        <f>ROUND(L402*N402,0)</f>
        <v>0</v>
      </c>
      <c r="T402" s="171" t="s">
        <v>1354</v>
      </c>
      <c r="U402" s="230">
        <f t="shared" si="70"/>
        <v>0</v>
      </c>
      <c r="V402" s="321"/>
      <c r="W402" s="259"/>
      <c r="X402" s="260">
        <f>SUM(X399:X401)</f>
        <v>0</v>
      </c>
      <c r="Y402" s="261">
        <f>+X402</f>
        <v>0</v>
      </c>
      <c r="AB402" s="171" t="s">
        <v>1341</v>
      </c>
      <c r="AC402" s="167" t="s">
        <v>1332</v>
      </c>
      <c r="AD402" s="305">
        <f>ROUND(D402/7.5,2)</f>
        <v>0</v>
      </c>
      <c r="AG402" s="233" t="s">
        <v>1254</v>
      </c>
      <c r="AH402" s="234">
        <f>DSUM(AB399:AD421,$AD$8,$AL$78:$AN$79)</f>
        <v>0</v>
      </c>
    </row>
    <row r="403" spans="1:68" ht="15" customHeight="1" thickTop="1" x14ac:dyDescent="0.3">
      <c r="A403" s="242" t="s">
        <v>290</v>
      </c>
      <c r="B403" s="299" t="s">
        <v>300</v>
      </c>
      <c r="C403" s="238">
        <v>0</v>
      </c>
      <c r="D403" s="248">
        <f t="shared" si="67"/>
        <v>0</v>
      </c>
      <c r="E403" s="247">
        <v>75600</v>
      </c>
      <c r="F403" s="689">
        <v>0</v>
      </c>
      <c r="G403" s="248">
        <f t="shared" si="68"/>
        <v>0</v>
      </c>
      <c r="H403" s="309">
        <f t="shared" si="69"/>
        <v>0</v>
      </c>
      <c r="J403" s="229">
        <f>ROUND((E403-$P$1)/(1+$L$3),0)</f>
        <v>61163</v>
      </c>
      <c r="K403" s="230"/>
      <c r="L403" s="231">
        <f>ROUND((((J403*$L$3)+J403)*$L$5),0)</f>
        <v>0</v>
      </c>
      <c r="M403" s="231"/>
      <c r="N403" s="169">
        <f>D403</f>
        <v>0</v>
      </c>
      <c r="P403" s="173">
        <f>ROUND(L403*N403,0)</f>
        <v>0</v>
      </c>
      <c r="T403" s="171" t="s">
        <v>1354</v>
      </c>
      <c r="U403" s="230">
        <f t="shared" si="70"/>
        <v>0</v>
      </c>
      <c r="V403" s="321"/>
      <c r="Y403" s="169"/>
      <c r="AB403" s="171" t="s">
        <v>1341</v>
      </c>
      <c r="AC403" s="167" t="s">
        <v>300</v>
      </c>
      <c r="AD403" s="231">
        <f>D403</f>
        <v>0</v>
      </c>
      <c r="AG403" s="258" t="s">
        <v>1314</v>
      </c>
      <c r="AH403" s="234">
        <f>DSUM(AB399:AD421,$AD$8,$AL$102:$AN$103)</f>
        <v>0</v>
      </c>
    </row>
    <row r="404" spans="1:68" s="694" customFormat="1" ht="15" customHeight="1" x14ac:dyDescent="0.3">
      <c r="A404" s="242" t="s">
        <v>301</v>
      </c>
      <c r="B404" s="299" t="s">
        <v>302</v>
      </c>
      <c r="C404" s="318">
        <v>0</v>
      </c>
      <c r="D404" s="248">
        <f t="shared" si="67"/>
        <v>0</v>
      </c>
      <c r="E404" s="247">
        <v>36</v>
      </c>
      <c r="F404" s="689">
        <v>0</v>
      </c>
      <c r="G404" s="248">
        <f t="shared" si="68"/>
        <v>0</v>
      </c>
      <c r="H404" s="309">
        <f t="shared" si="69"/>
        <v>0</v>
      </c>
      <c r="I404" s="167"/>
      <c r="J404" s="230"/>
      <c r="K404" s="230"/>
      <c r="L404" s="231"/>
      <c r="M404" s="231"/>
      <c r="N404" s="169"/>
      <c r="O404" s="167"/>
      <c r="P404" s="173"/>
      <c r="Q404" s="167"/>
      <c r="R404" s="170"/>
      <c r="S404" s="167"/>
      <c r="T404" s="171" t="s">
        <v>1354</v>
      </c>
      <c r="U404" s="230">
        <f t="shared" si="70"/>
        <v>0</v>
      </c>
      <c r="V404" s="321"/>
      <c r="W404" s="167"/>
      <c r="X404" s="167"/>
      <c r="Y404" s="169"/>
      <c r="Z404" s="170"/>
      <c r="AA404" s="167"/>
      <c r="AB404" s="171" t="s">
        <v>1341</v>
      </c>
      <c r="AC404" s="167" t="s">
        <v>1254</v>
      </c>
      <c r="AD404" s="319">
        <f>ROUND(D404/(196*7.5),4)</f>
        <v>0</v>
      </c>
      <c r="AE404" s="167"/>
      <c r="AF404" s="167"/>
      <c r="AG404" s="233" t="s">
        <v>1315</v>
      </c>
      <c r="AH404" s="234">
        <f>DSUM(AB399:AD421,$AD$8,$AL$105:$AN$106)</f>
        <v>0</v>
      </c>
      <c r="AI404" s="167"/>
      <c r="AJ404" s="167"/>
      <c r="AL404" s="167"/>
      <c r="AM404" s="171"/>
      <c r="AN404" s="167"/>
      <c r="AO404" s="695"/>
      <c r="AP404" s="695"/>
      <c r="AQ404" s="695"/>
      <c r="AR404" s="695"/>
      <c r="AS404" s="695"/>
      <c r="AT404" s="695"/>
      <c r="AU404" s="695"/>
      <c r="AV404" s="695"/>
      <c r="AW404" s="695"/>
      <c r="AX404" s="695"/>
      <c r="AY404" s="695"/>
      <c r="AZ404" s="695"/>
      <c r="BA404" s="695"/>
      <c r="BB404" s="695"/>
      <c r="BC404" s="695"/>
      <c r="BD404" s="695"/>
      <c r="BE404" s="695"/>
      <c r="BF404" s="695"/>
      <c r="BG404" s="695"/>
      <c r="BH404" s="695"/>
      <c r="BI404" s="695"/>
      <c r="BJ404" s="695"/>
      <c r="BK404" s="695"/>
      <c r="BL404" s="695"/>
      <c r="BM404" s="695"/>
      <c r="BN404" s="695"/>
      <c r="BO404" s="695"/>
      <c r="BP404" s="695"/>
    </row>
    <row r="405" spans="1:68" ht="15" customHeight="1" x14ac:dyDescent="0.3">
      <c r="A405" s="565" t="s">
        <v>343</v>
      </c>
      <c r="B405" s="566" t="s">
        <v>1615</v>
      </c>
      <c r="C405" s="690">
        <v>0</v>
      </c>
      <c r="D405" s="691">
        <f t="shared" si="67"/>
        <v>0</v>
      </c>
      <c r="E405" s="569">
        <v>30000</v>
      </c>
      <c r="F405" s="692">
        <v>0</v>
      </c>
      <c r="G405" s="692">
        <f t="shared" si="68"/>
        <v>0</v>
      </c>
      <c r="H405" s="571">
        <f t="shared" si="69"/>
        <v>0</v>
      </c>
      <c r="P405" s="142"/>
      <c r="T405" s="171" t="s">
        <v>1330</v>
      </c>
      <c r="U405" s="230">
        <f t="shared" si="70"/>
        <v>0</v>
      </c>
      <c r="V405" s="321"/>
      <c r="Y405" s="169"/>
      <c r="AB405" s="171" t="s">
        <v>1341</v>
      </c>
      <c r="AC405" s="167" t="s">
        <v>1315</v>
      </c>
      <c r="AD405" s="231">
        <f>D405</f>
        <v>0</v>
      </c>
      <c r="AG405" s="233" t="s">
        <v>345</v>
      </c>
      <c r="AH405" s="234">
        <f>DSUM(AB399:AD421,$AD$8,$AL$108:$AN$109)</f>
        <v>0</v>
      </c>
      <c r="AJ405" s="694"/>
    </row>
    <row r="406" spans="1:68" ht="15" customHeight="1" x14ac:dyDescent="0.3">
      <c r="A406" s="242" t="s">
        <v>343</v>
      </c>
      <c r="B406" s="299" t="s">
        <v>1616</v>
      </c>
      <c r="C406" s="303">
        <v>0</v>
      </c>
      <c r="D406" s="246">
        <f t="shared" si="67"/>
        <v>0</v>
      </c>
      <c r="E406" s="247">
        <v>3100</v>
      </c>
      <c r="F406" s="693">
        <v>0</v>
      </c>
      <c r="G406" s="693">
        <f t="shared" si="68"/>
        <v>0</v>
      </c>
      <c r="H406" s="309">
        <f t="shared" si="69"/>
        <v>0</v>
      </c>
      <c r="P406" s="142"/>
      <c r="T406" s="171" t="s">
        <v>1330</v>
      </c>
      <c r="U406" s="230">
        <f t="shared" si="70"/>
        <v>0</v>
      </c>
      <c r="V406" s="297"/>
      <c r="W406" s="298"/>
      <c r="X406" s="298"/>
      <c r="Y406" s="169"/>
      <c r="AB406" s="171" t="s">
        <v>1341</v>
      </c>
      <c r="AC406" s="167" t="s">
        <v>1315</v>
      </c>
      <c r="AD406" s="305">
        <f>ROUND(D406/7.5,2)</f>
        <v>0</v>
      </c>
      <c r="AF406" s="694"/>
      <c r="AG406" s="233" t="s">
        <v>1316</v>
      </c>
      <c r="AH406" s="234">
        <f>DSUM(AB399:AD421,$AD$8,$AL$114:$AN$115)</f>
        <v>0</v>
      </c>
    </row>
    <row r="407" spans="1:68" ht="15" customHeight="1" x14ac:dyDescent="0.3">
      <c r="A407" s="242" t="s">
        <v>344</v>
      </c>
      <c r="B407" s="299" t="s">
        <v>345</v>
      </c>
      <c r="C407" s="244">
        <v>0</v>
      </c>
      <c r="D407" s="246">
        <f t="shared" si="67"/>
        <v>0</v>
      </c>
      <c r="E407" s="247">
        <v>40700</v>
      </c>
      <c r="F407" s="693">
        <v>0</v>
      </c>
      <c r="G407" s="693">
        <f t="shared" si="68"/>
        <v>0</v>
      </c>
      <c r="H407" s="309">
        <f t="shared" si="69"/>
        <v>0</v>
      </c>
      <c r="T407" s="171" t="s">
        <v>1330</v>
      </c>
      <c r="U407" s="230">
        <f t="shared" si="70"/>
        <v>0</v>
      </c>
      <c r="V407" s="297"/>
      <c r="W407" s="298"/>
      <c r="X407" s="298"/>
      <c r="Y407" s="169"/>
      <c r="AB407" s="171" t="s">
        <v>1341</v>
      </c>
      <c r="AC407" s="167" t="s">
        <v>1256</v>
      </c>
      <c r="AD407" s="231">
        <f>D407</f>
        <v>0</v>
      </c>
      <c r="AG407" s="233" t="s">
        <v>1356</v>
      </c>
      <c r="AH407" s="234">
        <f>DSUM(AB399:AD421,$AD$8,$AL$146:$AN$147)</f>
        <v>0</v>
      </c>
      <c r="AP407" s="1415"/>
      <c r="AQ407" s="1415"/>
      <c r="AR407" s="1415"/>
    </row>
    <row r="408" spans="1:68" ht="15" hidden="1" customHeight="1" x14ac:dyDescent="0.3">
      <c r="A408" s="251" t="s">
        <v>346</v>
      </c>
      <c r="B408" s="355" t="s">
        <v>1266</v>
      </c>
      <c r="C408" s="256">
        <v>0</v>
      </c>
      <c r="D408" s="254">
        <f t="shared" si="67"/>
        <v>0</v>
      </c>
      <c r="E408" s="255">
        <v>0</v>
      </c>
      <c r="F408" s="1232"/>
      <c r="G408" s="1232">
        <f t="shared" si="68"/>
        <v>0</v>
      </c>
      <c r="H408" s="257">
        <f t="shared" si="69"/>
        <v>0</v>
      </c>
      <c r="T408" s="171" t="s">
        <v>1330</v>
      </c>
      <c r="U408" s="230">
        <f t="shared" si="70"/>
        <v>0</v>
      </c>
      <c r="V408" s="301"/>
      <c r="W408" s="298"/>
      <c r="X408" s="298"/>
      <c r="Y408" s="455"/>
      <c r="Z408" s="450"/>
      <c r="AB408" s="171" t="s">
        <v>1341</v>
      </c>
      <c r="AC408" s="167" t="s">
        <v>1316</v>
      </c>
      <c r="AD408" s="231">
        <f>D408</f>
        <v>0</v>
      </c>
      <c r="AG408" s="233" t="s">
        <v>1357</v>
      </c>
      <c r="AH408" s="234">
        <f>DSUM(AB399:AD421,$AD$8,$AL$151:$AN$152)</f>
        <v>0</v>
      </c>
      <c r="AP408" s="1415"/>
      <c r="AQ408" s="1415"/>
      <c r="AR408" s="1415"/>
    </row>
    <row r="409" spans="1:68" ht="15" hidden="1" customHeight="1" x14ac:dyDescent="0.3">
      <c r="A409" s="251" t="s">
        <v>346</v>
      </c>
      <c r="B409" s="355" t="s">
        <v>1267</v>
      </c>
      <c r="C409" s="256">
        <v>0</v>
      </c>
      <c r="D409" s="254">
        <f t="shared" si="67"/>
        <v>0</v>
      </c>
      <c r="E409" s="255">
        <v>0</v>
      </c>
      <c r="F409" s="1232"/>
      <c r="G409" s="1232">
        <f t="shared" si="68"/>
        <v>0</v>
      </c>
      <c r="H409" s="257">
        <f t="shared" si="69"/>
        <v>0</v>
      </c>
      <c r="T409" s="171" t="s">
        <v>1330</v>
      </c>
      <c r="U409" s="230">
        <f t="shared" si="70"/>
        <v>0</v>
      </c>
      <c r="V409" s="297"/>
      <c r="Y409" s="455"/>
      <c r="Z409" s="450"/>
      <c r="AA409" s="450"/>
      <c r="AB409" s="171" t="s">
        <v>1341</v>
      </c>
      <c r="AC409" s="167" t="s">
        <v>1316</v>
      </c>
      <c r="AD409" s="231">
        <f>D409</f>
        <v>0</v>
      </c>
      <c r="AG409" s="233" t="s">
        <v>362</v>
      </c>
      <c r="AH409" s="234">
        <f>DSUM(AB399:AD421,$AD$8,$AL$154:$AN$155)</f>
        <v>0</v>
      </c>
    </row>
    <row r="410" spans="1:68" ht="15" hidden="1" customHeight="1" x14ac:dyDescent="0.3">
      <c r="A410" s="251" t="s">
        <v>346</v>
      </c>
      <c r="B410" s="355" t="s">
        <v>1268</v>
      </c>
      <c r="C410" s="256">
        <v>0</v>
      </c>
      <c r="D410" s="254">
        <f t="shared" si="67"/>
        <v>0</v>
      </c>
      <c r="E410" s="255">
        <v>0</v>
      </c>
      <c r="F410" s="1232"/>
      <c r="G410" s="1232">
        <f t="shared" si="68"/>
        <v>0</v>
      </c>
      <c r="H410" s="257">
        <f t="shared" si="69"/>
        <v>0</v>
      </c>
      <c r="T410" s="171" t="s">
        <v>1330</v>
      </c>
      <c r="U410" s="230">
        <f t="shared" si="70"/>
        <v>0</v>
      </c>
      <c r="V410" s="301"/>
      <c r="Y410" s="169"/>
      <c r="AA410" s="450"/>
      <c r="AB410" s="171" t="s">
        <v>1341</v>
      </c>
      <c r="AC410" s="167" t="s">
        <v>1316</v>
      </c>
      <c r="AD410" s="231">
        <f>D410</f>
        <v>0</v>
      </c>
      <c r="AE410" s="450"/>
      <c r="AG410" s="233" t="s">
        <v>364</v>
      </c>
      <c r="AH410" s="234">
        <f>DSUM(AB399:AD421,$AD$8,$AL$157:$AN$158)</f>
        <v>0</v>
      </c>
    </row>
    <row r="411" spans="1:68" ht="15" hidden="1" customHeight="1" x14ac:dyDescent="0.3">
      <c r="A411" s="251" t="s">
        <v>346</v>
      </c>
      <c r="B411" s="355" t="s">
        <v>1269</v>
      </c>
      <c r="C411" s="256">
        <v>0</v>
      </c>
      <c r="D411" s="254">
        <f t="shared" si="67"/>
        <v>0</v>
      </c>
      <c r="E411" s="255">
        <v>0</v>
      </c>
      <c r="F411" s="1232"/>
      <c r="G411" s="1232">
        <f t="shared" si="68"/>
        <v>0</v>
      </c>
      <c r="H411" s="257">
        <f t="shared" si="69"/>
        <v>0</v>
      </c>
      <c r="T411" s="171" t="s">
        <v>1330</v>
      </c>
      <c r="U411" s="230">
        <f t="shared" si="70"/>
        <v>0</v>
      </c>
      <c r="V411" s="301"/>
      <c r="Y411" s="169"/>
      <c r="AB411" s="171" t="s">
        <v>1341</v>
      </c>
      <c r="AC411" s="167" t="s">
        <v>1316</v>
      </c>
      <c r="AD411" s="231">
        <f>D411</f>
        <v>0</v>
      </c>
      <c r="AE411" s="450"/>
      <c r="AG411" s="258" t="s">
        <v>1318</v>
      </c>
      <c r="AH411" s="234">
        <f>DSUM(AB399:AD421,$AD$8,$AL$163:$AN$164)</f>
        <v>0</v>
      </c>
    </row>
    <row r="412" spans="1:68" ht="15" hidden="1" customHeight="1" x14ac:dyDescent="0.3">
      <c r="A412" s="251" t="s">
        <v>346</v>
      </c>
      <c r="B412" s="355" t="s">
        <v>1270</v>
      </c>
      <c r="C412" s="256">
        <v>0</v>
      </c>
      <c r="D412" s="254">
        <f t="shared" si="67"/>
        <v>0</v>
      </c>
      <c r="E412" s="255">
        <v>0</v>
      </c>
      <c r="F412" s="1232"/>
      <c r="G412" s="1232">
        <f t="shared" si="68"/>
        <v>0</v>
      </c>
      <c r="H412" s="257">
        <f t="shared" si="69"/>
        <v>0</v>
      </c>
      <c r="T412" s="171" t="s">
        <v>1330</v>
      </c>
      <c r="U412" s="230">
        <f t="shared" si="70"/>
        <v>0</v>
      </c>
      <c r="V412" s="301"/>
      <c r="Y412" s="169"/>
      <c r="AB412" s="171" t="s">
        <v>1341</v>
      </c>
      <c r="AC412" s="167" t="s">
        <v>1316</v>
      </c>
      <c r="AD412" s="305">
        <f>ROUND(D412/7.5,2)</f>
        <v>0</v>
      </c>
      <c r="AG412" s="167"/>
      <c r="AH412" s="167"/>
    </row>
    <row r="413" spans="1:68" ht="15" hidden="1" customHeight="1" thickBot="1" x14ac:dyDescent="0.35">
      <c r="A413" s="251" t="s">
        <v>346</v>
      </c>
      <c r="B413" s="355" t="s">
        <v>1271</v>
      </c>
      <c r="C413" s="256">
        <v>0</v>
      </c>
      <c r="D413" s="254">
        <f t="shared" si="67"/>
        <v>0</v>
      </c>
      <c r="E413" s="255">
        <v>0</v>
      </c>
      <c r="F413" s="1232"/>
      <c r="G413" s="1232">
        <f t="shared" si="68"/>
        <v>0</v>
      </c>
      <c r="H413" s="257">
        <f t="shared" si="69"/>
        <v>0</v>
      </c>
      <c r="T413" s="171" t="s">
        <v>1330</v>
      </c>
      <c r="U413" s="230">
        <f t="shared" si="70"/>
        <v>0</v>
      </c>
      <c r="V413" s="297"/>
      <c r="Y413" s="169"/>
      <c r="AB413" s="171" t="s">
        <v>1341</v>
      </c>
      <c r="AC413" s="167" t="s">
        <v>1316</v>
      </c>
      <c r="AD413" s="305">
        <f>ROUND(D413/7.5,2)</f>
        <v>0</v>
      </c>
      <c r="AH413" s="376">
        <f>SUM(AH398:AH412)</f>
        <v>0</v>
      </c>
      <c r="AI413" s="334">
        <f>+AH413</f>
        <v>0</v>
      </c>
    </row>
    <row r="414" spans="1:68" ht="15" hidden="1" customHeight="1" thickTop="1" x14ac:dyDescent="0.3">
      <c r="A414" s="251" t="s">
        <v>346</v>
      </c>
      <c r="B414" s="355" t="s">
        <v>1272</v>
      </c>
      <c r="C414" s="256">
        <v>0</v>
      </c>
      <c r="D414" s="254">
        <f t="shared" si="67"/>
        <v>0</v>
      </c>
      <c r="E414" s="255">
        <v>0</v>
      </c>
      <c r="F414" s="1232"/>
      <c r="G414" s="1232">
        <f t="shared" si="68"/>
        <v>0</v>
      </c>
      <c r="H414" s="257">
        <f t="shared" si="69"/>
        <v>0</v>
      </c>
      <c r="P414" s="142"/>
      <c r="T414" s="171" t="s">
        <v>1330</v>
      </c>
      <c r="U414" s="230">
        <f t="shared" si="70"/>
        <v>0</v>
      </c>
      <c r="V414" s="458"/>
      <c r="Y414" s="169"/>
      <c r="AB414" s="171" t="s">
        <v>1341</v>
      </c>
      <c r="AC414" s="167" t="s">
        <v>1316</v>
      </c>
      <c r="AD414" s="305">
        <f>ROUND(D414/7.5,2)</f>
        <v>0</v>
      </c>
    </row>
    <row r="415" spans="1:68" ht="15" customHeight="1" x14ac:dyDescent="0.3">
      <c r="A415" s="242" t="s">
        <v>357</v>
      </c>
      <c r="B415" s="299" t="s">
        <v>358</v>
      </c>
      <c r="C415" s="244">
        <v>0</v>
      </c>
      <c r="D415" s="246">
        <f t="shared" si="67"/>
        <v>0</v>
      </c>
      <c r="E415" s="247">
        <v>47700</v>
      </c>
      <c r="F415" s="693">
        <v>0</v>
      </c>
      <c r="G415" s="693">
        <f t="shared" si="68"/>
        <v>0</v>
      </c>
      <c r="H415" s="309">
        <f t="shared" si="69"/>
        <v>0</v>
      </c>
      <c r="P415" s="142"/>
      <c r="T415" s="171" t="s">
        <v>1330</v>
      </c>
      <c r="U415" s="230">
        <f t="shared" si="70"/>
        <v>0</v>
      </c>
      <c r="V415" s="458"/>
      <c r="Y415" s="169"/>
      <c r="AB415" s="171" t="s">
        <v>1341</v>
      </c>
      <c r="AC415" s="167" t="s">
        <v>1356</v>
      </c>
      <c r="AD415" s="231">
        <f t="shared" ref="AD415:AD421" si="71">D415</f>
        <v>0</v>
      </c>
    </row>
    <row r="416" spans="1:68" ht="15" customHeight="1" thickBot="1" x14ac:dyDescent="0.35">
      <c r="A416" s="242" t="s">
        <v>359</v>
      </c>
      <c r="B416" s="299" t="s">
        <v>360</v>
      </c>
      <c r="C416" s="244">
        <v>0</v>
      </c>
      <c r="D416" s="246">
        <f t="shared" si="67"/>
        <v>0</v>
      </c>
      <c r="E416" s="358">
        <v>29400</v>
      </c>
      <c r="F416" s="693">
        <v>0</v>
      </c>
      <c r="G416" s="693">
        <f t="shared" si="68"/>
        <v>0</v>
      </c>
      <c r="H416" s="309">
        <f t="shared" si="69"/>
        <v>0</v>
      </c>
      <c r="P416" s="142"/>
      <c r="T416" s="171" t="s">
        <v>1330</v>
      </c>
      <c r="U416" s="230">
        <f t="shared" si="70"/>
        <v>0</v>
      </c>
      <c r="V416" s="297"/>
      <c r="Y416" s="169"/>
      <c r="AB416" s="171" t="s">
        <v>1341</v>
      </c>
      <c r="AC416" s="167" t="s">
        <v>1357</v>
      </c>
      <c r="AD416" s="231">
        <f t="shared" si="71"/>
        <v>0</v>
      </c>
    </row>
    <row r="417" spans="1:35" ht="15" customHeight="1" thickBot="1" x14ac:dyDescent="0.35">
      <c r="A417" s="242" t="s">
        <v>361</v>
      </c>
      <c r="B417" s="299" t="s">
        <v>362</v>
      </c>
      <c r="C417" s="244">
        <v>0</v>
      </c>
      <c r="D417" s="246">
        <f t="shared" si="67"/>
        <v>0</v>
      </c>
      <c r="E417" s="247">
        <v>41400</v>
      </c>
      <c r="F417" s="693">
        <v>0</v>
      </c>
      <c r="G417" s="693">
        <f t="shared" si="68"/>
        <v>0</v>
      </c>
      <c r="H417" s="309">
        <f t="shared" si="69"/>
        <v>0</v>
      </c>
      <c r="P417" s="142"/>
      <c r="T417" s="171" t="s">
        <v>1330</v>
      </c>
      <c r="U417" s="230">
        <f t="shared" si="70"/>
        <v>0</v>
      </c>
      <c r="V417" s="297"/>
      <c r="Y417" s="169"/>
      <c r="AB417" s="171" t="s">
        <v>1341</v>
      </c>
      <c r="AC417" s="167" t="s">
        <v>362</v>
      </c>
      <c r="AD417" s="231">
        <f t="shared" si="71"/>
        <v>0</v>
      </c>
      <c r="AE417" s="694"/>
      <c r="AG417" s="696" t="s">
        <v>1820</v>
      </c>
      <c r="AH417" s="45"/>
      <c r="AI417" s="697">
        <f>SUM(AI118:AI413)</f>
        <v>9.4499999999999993</v>
      </c>
    </row>
    <row r="418" spans="1:35" ht="15" customHeight="1" x14ac:dyDescent="0.3">
      <c r="A418" s="242" t="s">
        <v>363</v>
      </c>
      <c r="B418" s="299" t="s">
        <v>364</v>
      </c>
      <c r="C418" s="244">
        <v>0</v>
      </c>
      <c r="D418" s="246">
        <f t="shared" si="67"/>
        <v>0</v>
      </c>
      <c r="E418" s="247">
        <v>48400</v>
      </c>
      <c r="F418" s="693">
        <v>0</v>
      </c>
      <c r="G418" s="693">
        <f t="shared" si="68"/>
        <v>0</v>
      </c>
      <c r="H418" s="309">
        <f t="shared" si="69"/>
        <v>0</v>
      </c>
      <c r="P418" s="142"/>
      <c r="T418" s="171" t="s">
        <v>1330</v>
      </c>
      <c r="U418" s="230">
        <f t="shared" si="70"/>
        <v>0</v>
      </c>
      <c r="V418" s="297"/>
      <c r="Y418" s="169"/>
      <c r="AB418" s="171" t="s">
        <v>1341</v>
      </c>
      <c r="AC418" s="167" t="s">
        <v>364</v>
      </c>
      <c r="AD418" s="231">
        <f t="shared" si="71"/>
        <v>0</v>
      </c>
    </row>
    <row r="419" spans="1:35" ht="15" customHeight="1" x14ac:dyDescent="0.3">
      <c r="A419" s="242" t="s">
        <v>341</v>
      </c>
      <c r="B419" s="698" t="s">
        <v>1321</v>
      </c>
      <c r="C419" s="244">
        <v>0</v>
      </c>
      <c r="D419" s="246">
        <f t="shared" si="67"/>
        <v>0</v>
      </c>
      <c r="E419" s="1185">
        <v>0</v>
      </c>
      <c r="F419" s="699">
        <v>0</v>
      </c>
      <c r="G419" s="247">
        <f t="shared" si="68"/>
        <v>0</v>
      </c>
      <c r="H419" s="700">
        <f t="shared" si="69"/>
        <v>0</v>
      </c>
      <c r="J419" s="229">
        <f>ROUND((E419-$P$1)/(1+$L$3),0)</f>
        <v>-5841</v>
      </c>
      <c r="K419" s="230"/>
      <c r="L419" s="231">
        <f>ROUND((((J419*$L$3)+J419)*$L$5),0)</f>
        <v>0</v>
      </c>
      <c r="M419" s="231"/>
      <c r="N419" s="169">
        <f>D419</f>
        <v>0</v>
      </c>
      <c r="P419" s="169">
        <f>ROUND(L419*N419,0)</f>
        <v>0</v>
      </c>
      <c r="T419" s="171" t="s">
        <v>1326</v>
      </c>
      <c r="U419" s="230">
        <f t="shared" si="70"/>
        <v>0</v>
      </c>
      <c r="V419" s="297"/>
      <c r="Y419" s="169"/>
      <c r="AB419" s="171" t="s">
        <v>1341</v>
      </c>
      <c r="AC419" s="167" t="s">
        <v>1313</v>
      </c>
      <c r="AD419" s="231">
        <f t="shared" si="71"/>
        <v>0</v>
      </c>
    </row>
    <row r="420" spans="1:35" ht="15" customHeight="1" x14ac:dyDescent="0.3">
      <c r="A420" s="242" t="s">
        <v>341</v>
      </c>
      <c r="B420" s="320" t="s">
        <v>1300</v>
      </c>
      <c r="C420" s="244">
        <v>0</v>
      </c>
      <c r="D420" s="246">
        <f t="shared" si="67"/>
        <v>0</v>
      </c>
      <c r="E420" s="1185">
        <v>0</v>
      </c>
      <c r="F420" s="304">
        <v>0</v>
      </c>
      <c r="G420" s="304">
        <f t="shared" si="68"/>
        <v>0</v>
      </c>
      <c r="H420" s="309">
        <f t="shared" si="69"/>
        <v>0</v>
      </c>
      <c r="J420" s="229">
        <f>ROUND((E420-$P$1)/(1+$L$3),0)</f>
        <v>-5841</v>
      </c>
      <c r="K420" s="230"/>
      <c r="L420" s="231">
        <f>ROUND((((J420*$L$3)+J420)*$L$5),0)</f>
        <v>0</v>
      </c>
      <c r="M420" s="231"/>
      <c r="N420" s="169">
        <f>D420</f>
        <v>0</v>
      </c>
      <c r="P420" s="275">
        <f>ROUND(L420*N420,0)</f>
        <v>0</v>
      </c>
      <c r="T420" s="171" t="s">
        <v>1354</v>
      </c>
      <c r="U420" s="230">
        <f t="shared" si="70"/>
        <v>0</v>
      </c>
      <c r="V420" s="297"/>
      <c r="Y420" s="169"/>
      <c r="AB420" s="171" t="s">
        <v>1341</v>
      </c>
      <c r="AC420" s="167" t="s">
        <v>1314</v>
      </c>
      <c r="AD420" s="231">
        <f t="shared" si="71"/>
        <v>0</v>
      </c>
    </row>
    <row r="421" spans="1:35" ht="15" customHeight="1" x14ac:dyDescent="0.3">
      <c r="A421" s="701" t="s">
        <v>341</v>
      </c>
      <c r="B421" s="702" t="s">
        <v>508</v>
      </c>
      <c r="C421" s="703">
        <v>0</v>
      </c>
      <c r="D421" s="704">
        <f t="shared" si="67"/>
        <v>0</v>
      </c>
      <c r="E421" s="1186">
        <v>0</v>
      </c>
      <c r="F421" s="706">
        <v>0</v>
      </c>
      <c r="G421" s="706">
        <f t="shared" si="68"/>
        <v>0</v>
      </c>
      <c r="H421" s="707">
        <f t="shared" si="69"/>
        <v>0</v>
      </c>
      <c r="T421" s="171" t="s">
        <v>1330</v>
      </c>
      <c r="U421" s="230">
        <f t="shared" si="70"/>
        <v>0</v>
      </c>
      <c r="V421" s="297"/>
      <c r="AB421" s="171" t="s">
        <v>1341</v>
      </c>
      <c r="AC421" s="167" t="s">
        <v>1318</v>
      </c>
      <c r="AD421" s="231">
        <f t="shared" si="71"/>
        <v>0</v>
      </c>
    </row>
    <row r="422" spans="1:35" ht="15" customHeight="1" x14ac:dyDescent="0.3">
      <c r="A422" s="288" t="s">
        <v>216</v>
      </c>
      <c r="B422" s="82"/>
      <c r="C422" s="708"/>
      <c r="D422" s="708">
        <f t="shared" si="67"/>
        <v>0</v>
      </c>
      <c r="E422" s="989"/>
      <c r="F422" s="709"/>
      <c r="G422" s="709"/>
      <c r="H422" s="710"/>
      <c r="T422" s="171"/>
      <c r="V422" s="297"/>
      <c r="AD422" s="231"/>
    </row>
    <row r="423" spans="1:35" ht="15" customHeight="1" thickBot="1" x14ac:dyDescent="0.35">
      <c r="A423" s="294" t="s">
        <v>368</v>
      </c>
      <c r="B423" s="335" t="s">
        <v>1350</v>
      </c>
      <c r="C423" s="364">
        <v>0</v>
      </c>
      <c r="D423" s="365">
        <f t="shared" ref="D423:D432" si="72">ROUND(C423,2)</f>
        <v>0</v>
      </c>
      <c r="E423" s="1174">
        <v>1443</v>
      </c>
      <c r="F423" s="711">
        <v>0</v>
      </c>
      <c r="G423" s="711">
        <f t="shared" ref="G423:G432" si="73">D423+F423</f>
        <v>0</v>
      </c>
      <c r="H423" s="368">
        <f t="shared" ref="H423:H431" si="74">ROUND(D423*E423,0)</f>
        <v>0</v>
      </c>
      <c r="T423" s="171" t="s">
        <v>1354</v>
      </c>
      <c r="U423" s="230">
        <f t="shared" ref="U423:U431" si="75">ROUND($H423+$P423,0)</f>
        <v>0</v>
      </c>
      <c r="V423" s="297"/>
      <c r="AE423" s="286">
        <f>SUM(AD400:AD421)</f>
        <v>0</v>
      </c>
    </row>
    <row r="424" spans="1:35" ht="15" customHeight="1" thickTop="1" thickBot="1" x14ac:dyDescent="0.35">
      <c r="A424" s="242" t="s">
        <v>369</v>
      </c>
      <c r="B424" s="345" t="s">
        <v>370</v>
      </c>
      <c r="C424" s="244">
        <v>0</v>
      </c>
      <c r="D424" s="246">
        <f t="shared" si="72"/>
        <v>0</v>
      </c>
      <c r="E424" s="1175">
        <v>1786</v>
      </c>
      <c r="F424" s="712">
        <v>0</v>
      </c>
      <c r="G424" s="712">
        <f t="shared" si="73"/>
        <v>0</v>
      </c>
      <c r="H424" s="309">
        <f t="shared" si="74"/>
        <v>0</v>
      </c>
      <c r="T424" s="171" t="s">
        <v>1354</v>
      </c>
      <c r="U424" s="230">
        <f t="shared" si="75"/>
        <v>0</v>
      </c>
      <c r="V424" s="297"/>
      <c r="AG424" s="171"/>
      <c r="AH424" s="167"/>
    </row>
    <row r="425" spans="1:35" ht="15" customHeight="1" thickBot="1" x14ac:dyDescent="0.35">
      <c r="A425" s="242" t="s">
        <v>379</v>
      </c>
      <c r="B425" s="299" t="s">
        <v>380</v>
      </c>
      <c r="C425" s="244">
        <v>0</v>
      </c>
      <c r="D425" s="246">
        <f t="shared" si="72"/>
        <v>0</v>
      </c>
      <c r="E425" s="1175">
        <v>1443</v>
      </c>
      <c r="F425" s="712">
        <v>0</v>
      </c>
      <c r="G425" s="712">
        <f t="shared" si="73"/>
        <v>0</v>
      </c>
      <c r="H425" s="309">
        <f t="shared" si="74"/>
        <v>0</v>
      </c>
      <c r="T425" s="171" t="s">
        <v>1354</v>
      </c>
      <c r="U425" s="230">
        <f t="shared" si="75"/>
        <v>0</v>
      </c>
      <c r="V425" s="321"/>
      <c r="AC425" s="696" t="s">
        <v>1820</v>
      </c>
      <c r="AD425" s="45"/>
      <c r="AE425" s="697">
        <f>SUM(AE113:AE424)</f>
        <v>9.4499999999999993</v>
      </c>
      <c r="AG425" s="171"/>
      <c r="AH425" s="167"/>
    </row>
    <row r="426" spans="1:35" ht="15" customHeight="1" x14ac:dyDescent="0.3">
      <c r="A426" s="242" t="s">
        <v>381</v>
      </c>
      <c r="B426" s="299" t="s">
        <v>382</v>
      </c>
      <c r="C426" s="244">
        <v>0</v>
      </c>
      <c r="D426" s="246">
        <f t="shared" si="72"/>
        <v>0</v>
      </c>
      <c r="E426" s="1175">
        <v>2052</v>
      </c>
      <c r="F426" s="712">
        <v>0</v>
      </c>
      <c r="G426" s="712">
        <f t="shared" si="73"/>
        <v>0</v>
      </c>
      <c r="H426" s="309">
        <f t="shared" si="74"/>
        <v>0</v>
      </c>
      <c r="T426" s="171" t="s">
        <v>1354</v>
      </c>
      <c r="U426" s="230">
        <f t="shared" si="75"/>
        <v>0</v>
      </c>
      <c r="V426" s="301"/>
      <c r="AG426" s="171"/>
      <c r="AH426" s="167"/>
    </row>
    <row r="427" spans="1:35" ht="15" customHeight="1" x14ac:dyDescent="0.3">
      <c r="A427" s="242" t="s">
        <v>383</v>
      </c>
      <c r="B427" s="299" t="s">
        <v>384</v>
      </c>
      <c r="C427" s="244">
        <v>0</v>
      </c>
      <c r="D427" s="246">
        <f t="shared" si="72"/>
        <v>0</v>
      </c>
      <c r="E427" s="1175">
        <v>1374</v>
      </c>
      <c r="F427" s="712">
        <v>0</v>
      </c>
      <c r="G427" s="712">
        <f t="shared" si="73"/>
        <v>0</v>
      </c>
      <c r="H427" s="309">
        <f t="shared" si="74"/>
        <v>0</v>
      </c>
      <c r="T427" s="171" t="s">
        <v>1354</v>
      </c>
      <c r="U427" s="230">
        <f t="shared" si="75"/>
        <v>0</v>
      </c>
      <c r="AG427" s="171"/>
      <c r="AH427" s="167"/>
    </row>
    <row r="428" spans="1:35" ht="15" customHeight="1" x14ac:dyDescent="0.3">
      <c r="A428" s="242" t="s">
        <v>484</v>
      </c>
      <c r="B428" s="299" t="s">
        <v>1353</v>
      </c>
      <c r="C428" s="244">
        <v>0</v>
      </c>
      <c r="D428" s="246">
        <f t="shared" si="72"/>
        <v>0</v>
      </c>
      <c r="E428" s="370">
        <v>271</v>
      </c>
      <c r="F428" s="713">
        <v>0</v>
      </c>
      <c r="G428" s="713">
        <f t="shared" si="73"/>
        <v>0</v>
      </c>
      <c r="H428" s="309">
        <f t="shared" si="74"/>
        <v>0</v>
      </c>
      <c r="T428" s="171" t="s">
        <v>1330</v>
      </c>
      <c r="U428" s="230">
        <f t="shared" si="75"/>
        <v>0</v>
      </c>
      <c r="AB428" s="451"/>
      <c r="AC428" s="450"/>
      <c r="AD428" s="450"/>
      <c r="AG428" s="171"/>
      <c r="AH428" s="167"/>
    </row>
    <row r="429" spans="1:35" ht="15" hidden="1" customHeight="1" x14ac:dyDescent="0.3">
      <c r="A429" s="251" t="s">
        <v>485</v>
      </c>
      <c r="B429" s="355" t="s">
        <v>486</v>
      </c>
      <c r="C429" s="253">
        <v>0</v>
      </c>
      <c r="D429" s="254">
        <f t="shared" si="72"/>
        <v>0</v>
      </c>
      <c r="E429" s="714">
        <v>1692</v>
      </c>
      <c r="F429" s="715">
        <v>0</v>
      </c>
      <c r="G429" s="715">
        <f t="shared" si="73"/>
        <v>0</v>
      </c>
      <c r="H429" s="257">
        <f t="shared" si="74"/>
        <v>0</v>
      </c>
      <c r="I429" s="450"/>
      <c r="J429" s="450"/>
      <c r="K429" s="450"/>
      <c r="L429" s="450"/>
      <c r="M429" s="450"/>
      <c r="N429" s="455"/>
      <c r="O429" s="450"/>
      <c r="P429" s="450"/>
      <c r="Q429" s="450"/>
      <c r="R429" s="450"/>
      <c r="S429" s="450"/>
      <c r="T429" s="451" t="s">
        <v>1330</v>
      </c>
      <c r="U429" s="619">
        <f t="shared" si="75"/>
        <v>0</v>
      </c>
      <c r="Y429" s="169"/>
      <c r="AB429" s="451"/>
      <c r="AC429" s="450"/>
      <c r="AD429" s="450"/>
      <c r="AG429" s="171"/>
      <c r="AH429" s="167"/>
    </row>
    <row r="430" spans="1:35" ht="15" hidden="1" customHeight="1" x14ac:dyDescent="0.3">
      <c r="A430" s="251" t="s">
        <v>487</v>
      </c>
      <c r="B430" s="355" t="s">
        <v>488</v>
      </c>
      <c r="C430" s="253">
        <v>0</v>
      </c>
      <c r="D430" s="254">
        <f t="shared" si="72"/>
        <v>0</v>
      </c>
      <c r="E430" s="714">
        <v>2369</v>
      </c>
      <c r="F430" s="715">
        <v>0</v>
      </c>
      <c r="G430" s="715">
        <f t="shared" si="73"/>
        <v>0</v>
      </c>
      <c r="H430" s="257">
        <f t="shared" si="74"/>
        <v>0</v>
      </c>
      <c r="I430" s="450"/>
      <c r="J430" s="450"/>
      <c r="K430" s="450"/>
      <c r="L430" s="450"/>
      <c r="M430" s="450"/>
      <c r="N430" s="455"/>
      <c r="O430" s="450"/>
      <c r="P430" s="450"/>
      <c r="Q430" s="450"/>
      <c r="R430" s="450"/>
      <c r="S430" s="450"/>
      <c r="T430" s="451" t="s">
        <v>1330</v>
      </c>
      <c r="U430" s="619">
        <f t="shared" si="75"/>
        <v>0</v>
      </c>
      <c r="Y430" s="169"/>
      <c r="AG430" s="171"/>
      <c r="AH430" s="167"/>
    </row>
    <row r="431" spans="1:35" ht="15" customHeight="1" thickBot="1" x14ac:dyDescent="0.35">
      <c r="A431" s="268" t="s">
        <v>489</v>
      </c>
      <c r="B431" s="540" t="s">
        <v>490</v>
      </c>
      <c r="C431" s="270">
        <v>0</v>
      </c>
      <c r="D431" s="271">
        <f t="shared" si="72"/>
        <v>0</v>
      </c>
      <c r="E431" s="1182">
        <v>3046</v>
      </c>
      <c r="F431" s="713">
        <v>0</v>
      </c>
      <c r="G431" s="713">
        <f t="shared" si="73"/>
        <v>0</v>
      </c>
      <c r="H431" s="274">
        <f t="shared" si="74"/>
        <v>0</v>
      </c>
      <c r="T431" s="171" t="s">
        <v>1330</v>
      </c>
      <c r="U431" s="230">
        <f t="shared" si="75"/>
        <v>0</v>
      </c>
      <c r="Y431" s="169"/>
      <c r="AG431" s="171"/>
      <c r="AH431" s="167"/>
    </row>
    <row r="432" spans="1:35" ht="15" hidden="1" customHeight="1" thickBot="1" x14ac:dyDescent="0.35">
      <c r="A432" s="509"/>
      <c r="B432" s="510" t="s">
        <v>1634</v>
      </c>
      <c r="C432" s="511"/>
      <c r="D432" s="511">
        <f t="shared" si="72"/>
        <v>0</v>
      </c>
      <c r="E432" s="512">
        <v>0</v>
      </c>
      <c r="F432" s="513">
        <v>0</v>
      </c>
      <c r="G432" s="514">
        <f t="shared" si="73"/>
        <v>0</v>
      </c>
      <c r="H432" s="432">
        <f>+P432</f>
        <v>0</v>
      </c>
      <c r="P432" s="285">
        <f>SUM(P399:P431)</f>
        <v>0</v>
      </c>
      <c r="T432" s="171"/>
      <c r="AG432" s="171"/>
      <c r="AH432" s="167"/>
    </row>
    <row r="433" spans="1:35" ht="15" customHeight="1" thickBot="1" x14ac:dyDescent="0.35">
      <c r="A433" s="379"/>
      <c r="B433" s="380"/>
      <c r="C433" s="716"/>
      <c r="D433" s="716"/>
      <c r="E433" s="1129" t="s">
        <v>217</v>
      </c>
      <c r="F433" s="717"/>
      <c r="G433" s="437"/>
      <c r="H433" s="439">
        <f>'Revenue Projection'!H47</f>
        <v>0</v>
      </c>
      <c r="J433" s="386"/>
      <c r="K433" s="386"/>
      <c r="T433" s="171"/>
      <c r="AG433" s="171"/>
      <c r="AH433" s="167"/>
    </row>
    <row r="434" spans="1:35" ht="15" customHeight="1" thickBot="1" x14ac:dyDescent="0.35">
      <c r="A434" s="387" t="s">
        <v>1407</v>
      </c>
      <c r="B434" s="388"/>
      <c r="C434" s="494"/>
      <c r="D434" s="494"/>
      <c r="E434" s="495" t="s">
        <v>1322</v>
      </c>
      <c r="F434" s="718"/>
      <c r="G434" s="719"/>
      <c r="H434" s="441">
        <f>SUM(H400:H432)</f>
        <v>0</v>
      </c>
      <c r="I434" s="720"/>
      <c r="T434" s="171"/>
      <c r="AG434" s="171"/>
      <c r="AH434" s="167"/>
    </row>
    <row r="435" spans="1:35" ht="15" customHeight="1" thickBot="1" x14ac:dyDescent="0.35">
      <c r="A435" s="400"/>
      <c r="B435" s="401"/>
      <c r="C435" s="721"/>
      <c r="D435" s="721"/>
      <c r="E435" s="498" t="s">
        <v>1370</v>
      </c>
      <c r="F435" s="722"/>
      <c r="G435" s="723"/>
      <c r="H435" s="407">
        <f>H433-H434</f>
        <v>0</v>
      </c>
      <c r="T435" s="171"/>
      <c r="V435" s="297"/>
      <c r="AG435" s="1394" t="s">
        <v>318</v>
      </c>
      <c r="AH435" s="1394"/>
    </row>
    <row r="436" spans="1:35" ht="15" customHeight="1" thickBot="1" x14ac:dyDescent="0.4">
      <c r="A436" s="724" t="s">
        <v>1390</v>
      </c>
      <c r="B436" s="725"/>
      <c r="C436" s="725"/>
      <c r="D436" s="350"/>
      <c r="E436" s="413"/>
      <c r="F436" s="413"/>
      <c r="G436" s="726"/>
      <c r="H436" s="414"/>
      <c r="V436" s="297"/>
      <c r="W436" s="232" t="s">
        <v>297</v>
      </c>
      <c r="Y436" s="169"/>
      <c r="AC436" s="98" t="s">
        <v>297</v>
      </c>
      <c r="AG436" s="347" t="s">
        <v>326</v>
      </c>
      <c r="AH436" s="234">
        <f>DSUM(AB437:AD445,$AD$8,$AL$221:$AN$222)</f>
        <v>1.59</v>
      </c>
    </row>
    <row r="437" spans="1:35" ht="15" customHeight="1" x14ac:dyDescent="0.3">
      <c r="A437" s="500" t="s">
        <v>1968</v>
      </c>
      <c r="B437" s="290"/>
      <c r="C437" s="501"/>
      <c r="D437" s="531"/>
      <c r="E437" s="532"/>
      <c r="F437" s="533"/>
      <c r="G437" s="533"/>
      <c r="H437" s="534"/>
      <c r="T437" s="207" t="s">
        <v>1365</v>
      </c>
      <c r="U437" s="208" t="s">
        <v>1280</v>
      </c>
      <c r="V437" s="297"/>
      <c r="W437" s="249" t="s">
        <v>1366</v>
      </c>
      <c r="X437" s="250">
        <f>DSUM(T437:U445,"Pay",$W$5:$X$6)</f>
        <v>0</v>
      </c>
      <c r="Y437" s="169"/>
      <c r="AB437" s="208" t="s">
        <v>235</v>
      </c>
      <c r="AC437" s="208" t="s">
        <v>1310</v>
      </c>
      <c r="AD437" s="208" t="s">
        <v>1311</v>
      </c>
      <c r="AG437" s="347" t="s">
        <v>1333</v>
      </c>
      <c r="AH437" s="234">
        <f>DSUM(AB437:AD445,$AD$8,$AL$256:$AN$257)</f>
        <v>0.22500000000000001</v>
      </c>
    </row>
    <row r="438" spans="1:35" ht="15" customHeight="1" x14ac:dyDescent="0.3">
      <c r="A438" s="242" t="s">
        <v>325</v>
      </c>
      <c r="B438" s="299" t="s">
        <v>326</v>
      </c>
      <c r="C438" s="336">
        <f>'Pre-Determined'!D55</f>
        <v>1.59</v>
      </c>
      <c r="D438" s="248">
        <f t="shared" ref="D438:D445" si="76">ROUND(C438,2)</f>
        <v>1.59</v>
      </c>
      <c r="E438" s="247">
        <v>64100</v>
      </c>
      <c r="F438" s="304"/>
      <c r="G438" s="367">
        <f t="shared" ref="G438:G446" si="77">D438+F438</f>
        <v>1.59</v>
      </c>
      <c r="H438" s="309">
        <f t="shared" ref="H438:H445" si="78">ROUND(D438*E438,0)</f>
        <v>101919</v>
      </c>
      <c r="J438" s="229">
        <f>ROUND((E438-$P$1)/(1+$L$3),0)</f>
        <v>50970</v>
      </c>
      <c r="K438" s="230"/>
      <c r="L438" s="231">
        <f>ROUND((((J438*$L$3)+J438)*$L$5),0)</f>
        <v>0</v>
      </c>
      <c r="M438" s="231"/>
      <c r="N438" s="169">
        <f>D438</f>
        <v>1.59</v>
      </c>
      <c r="P438" s="173">
        <f>ROUND(L438*N438,0)</f>
        <v>0</v>
      </c>
      <c r="T438" s="171" t="s">
        <v>1354</v>
      </c>
      <c r="U438" s="230">
        <f>ROUND($H438+$P438,0)</f>
        <v>101919</v>
      </c>
      <c r="V438" s="297"/>
      <c r="W438" s="249" t="s">
        <v>1367</v>
      </c>
      <c r="X438" s="250">
        <f>DSUM(T437:U445,"Pay",$W$8:$X$9)</f>
        <v>118029</v>
      </c>
      <c r="Y438" s="169"/>
      <c r="AB438" s="171" t="s">
        <v>1340</v>
      </c>
      <c r="AC438" s="167" t="s">
        <v>326</v>
      </c>
      <c r="AD438" s="231">
        <f t="shared" ref="AD438:AD445" si="79">D438</f>
        <v>1.59</v>
      </c>
      <c r="AG438" s="347" t="s">
        <v>1317</v>
      </c>
      <c r="AH438" s="234">
        <f>DSUM(AB437:AD445,$AD$8,$AL$268:$AN$269)</f>
        <v>5</v>
      </c>
    </row>
    <row r="439" spans="1:35" ht="15" hidden="1" customHeight="1" x14ac:dyDescent="0.3">
      <c r="A439" s="251" t="s">
        <v>323</v>
      </c>
      <c r="B439" s="355" t="s">
        <v>324</v>
      </c>
      <c r="C439" s="256">
        <f>'Pre-Determined'!D56</f>
        <v>0</v>
      </c>
      <c r="D439" s="256">
        <f t="shared" si="76"/>
        <v>0</v>
      </c>
      <c r="E439" s="255">
        <v>64100</v>
      </c>
      <c r="F439" s="356"/>
      <c r="G439" s="256">
        <f t="shared" si="77"/>
        <v>0</v>
      </c>
      <c r="H439" s="257">
        <f t="shared" si="78"/>
        <v>0</v>
      </c>
      <c r="J439" s="229">
        <f>ROUND((E439-$P$1)/(1+$L$3),0)</f>
        <v>50970</v>
      </c>
      <c r="K439" s="230"/>
      <c r="L439" s="231">
        <f>ROUND((((J439*$L$3)+J439)*$L$5),0)</f>
        <v>0</v>
      </c>
      <c r="M439" s="231"/>
      <c r="N439" s="169">
        <f>D439</f>
        <v>0</v>
      </c>
      <c r="P439" s="173">
        <f>ROUND(L439*N439,0)</f>
        <v>0</v>
      </c>
      <c r="T439" s="171" t="s">
        <v>1354</v>
      </c>
      <c r="U439" s="230">
        <f t="shared" ref="U439:U445" si="80">ROUND($H439+$P439,0)</f>
        <v>0</v>
      </c>
      <c r="V439" s="297"/>
      <c r="W439" s="249" t="s">
        <v>1368</v>
      </c>
      <c r="X439" s="250">
        <f>DSUM(T437:U445,"Pay",$W$11:$X$12)</f>
        <v>161000</v>
      </c>
      <c r="Y439" s="169"/>
      <c r="AB439" s="171" t="s">
        <v>1340</v>
      </c>
      <c r="AC439" s="167" t="s">
        <v>326</v>
      </c>
      <c r="AD439" s="231">
        <f t="shared" si="79"/>
        <v>0</v>
      </c>
      <c r="AG439" s="347" t="s">
        <v>1344</v>
      </c>
      <c r="AH439" s="234">
        <f>DSUM(AB437:AD445,$AD$8,$AL$274:$AN$275)</f>
        <v>0</v>
      </c>
    </row>
    <row r="440" spans="1:35" ht="15" customHeight="1" thickBot="1" x14ac:dyDescent="0.35">
      <c r="A440" s="242" t="s">
        <v>1391</v>
      </c>
      <c r="B440" s="299" t="s">
        <v>1392</v>
      </c>
      <c r="C440" s="727">
        <f>'Pre-Determined'!D57</f>
        <v>0.22500000000000001</v>
      </c>
      <c r="D440" s="728">
        <f>ROUND(C440,3)</f>
        <v>0.22500000000000001</v>
      </c>
      <c r="E440" s="420">
        <v>71600</v>
      </c>
      <c r="F440" s="421"/>
      <c r="G440" s="248">
        <f t="shared" si="77"/>
        <v>0.22500000000000001</v>
      </c>
      <c r="H440" s="309">
        <f t="shared" si="78"/>
        <v>16110</v>
      </c>
      <c r="J440" s="229">
        <f>ROUND((E440-$P$1)/(1+$L$3),0)</f>
        <v>57618</v>
      </c>
      <c r="K440" s="230"/>
      <c r="L440" s="231">
        <f>ROUND((((J440*$L$3)+J440)*$L$5),0)</f>
        <v>0</v>
      </c>
      <c r="M440" s="231"/>
      <c r="N440" s="169">
        <f>D440</f>
        <v>0.22500000000000001</v>
      </c>
      <c r="P440" s="173">
        <f>ROUND(L440*N440,0)</f>
        <v>0</v>
      </c>
      <c r="T440" s="171" t="s">
        <v>1354</v>
      </c>
      <c r="U440" s="230">
        <f t="shared" si="80"/>
        <v>16110</v>
      </c>
      <c r="V440" s="297"/>
      <c r="W440" s="259"/>
      <c r="X440" s="260">
        <f>SUM(X437:X439)</f>
        <v>279029</v>
      </c>
      <c r="Y440" s="261">
        <f>+X440</f>
        <v>279029</v>
      </c>
      <c r="AB440" s="171" t="s">
        <v>1340</v>
      </c>
      <c r="AC440" s="167" t="s">
        <v>1333</v>
      </c>
      <c r="AD440" s="231">
        <f t="shared" si="79"/>
        <v>0.22500000000000001</v>
      </c>
      <c r="AG440" s="347" t="s">
        <v>1345</v>
      </c>
      <c r="AH440" s="234">
        <f>DSUM(AB437:AD445,$AD$8,$AL$277:$AN$278)</f>
        <v>0</v>
      </c>
    </row>
    <row r="441" spans="1:35" ht="15" customHeight="1" thickTop="1" x14ac:dyDescent="0.3">
      <c r="A441" s="242" t="s">
        <v>1391</v>
      </c>
      <c r="B441" s="299" t="s">
        <v>1393</v>
      </c>
      <c r="C441" s="729">
        <f>'Pre-Determined'!D58</f>
        <v>0</v>
      </c>
      <c r="D441" s="246">
        <f t="shared" si="76"/>
        <v>0</v>
      </c>
      <c r="E441" s="420">
        <v>84600</v>
      </c>
      <c r="F441" s="421"/>
      <c r="G441" s="248">
        <f t="shared" si="77"/>
        <v>0</v>
      </c>
      <c r="H441" s="309">
        <f t="shared" si="78"/>
        <v>0</v>
      </c>
      <c r="J441" s="229">
        <f>ROUND((E441-$P$1)/(1+$L$3),0)</f>
        <v>69139</v>
      </c>
      <c r="K441" s="230"/>
      <c r="L441" s="231">
        <f>ROUND((((J441*$L$3)+J441)*$L$5),0)</f>
        <v>0</v>
      </c>
      <c r="M441" s="231"/>
      <c r="N441" s="169">
        <f>D441</f>
        <v>0</v>
      </c>
      <c r="P441" s="173">
        <f>ROUND(L441*N441,0)</f>
        <v>0</v>
      </c>
      <c r="T441" s="171" t="s">
        <v>1354</v>
      </c>
      <c r="U441" s="230">
        <f t="shared" si="80"/>
        <v>0</v>
      </c>
      <c r="V441" s="297"/>
      <c r="Y441" s="169"/>
      <c r="AB441" s="171" t="s">
        <v>1340</v>
      </c>
      <c r="AC441" s="167" t="s">
        <v>1333</v>
      </c>
      <c r="AD441" s="231">
        <f t="shared" si="79"/>
        <v>0</v>
      </c>
      <c r="AG441" s="167"/>
      <c r="AH441" s="167"/>
    </row>
    <row r="442" spans="1:35" ht="15" customHeight="1" thickBot="1" x14ac:dyDescent="0.35">
      <c r="A442" s="242" t="s">
        <v>347</v>
      </c>
      <c r="B442" s="299" t="s">
        <v>1618</v>
      </c>
      <c r="C442" s="729">
        <f>'Pre-Determined'!D60+'Pre-Determined'!D59</f>
        <v>5</v>
      </c>
      <c r="D442" s="246">
        <f t="shared" si="76"/>
        <v>5</v>
      </c>
      <c r="E442" s="247">
        <v>32200</v>
      </c>
      <c r="F442" s="304"/>
      <c r="G442" s="248">
        <f t="shared" si="77"/>
        <v>5</v>
      </c>
      <c r="H442" s="309">
        <f t="shared" si="78"/>
        <v>161000</v>
      </c>
      <c r="J442" s="230"/>
      <c r="K442" s="230"/>
      <c r="L442" s="231"/>
      <c r="M442" s="231"/>
      <c r="T442" s="171" t="s">
        <v>1330</v>
      </c>
      <c r="U442" s="230">
        <f t="shared" si="80"/>
        <v>161000</v>
      </c>
      <c r="Y442" s="169"/>
      <c r="AB442" s="171" t="s">
        <v>1340</v>
      </c>
      <c r="AC442" s="167" t="s">
        <v>1317</v>
      </c>
      <c r="AD442" s="231">
        <f t="shared" si="79"/>
        <v>5</v>
      </c>
      <c r="AH442" s="376">
        <f>SUM(AH436:AH441)</f>
        <v>6.8150000000000004</v>
      </c>
      <c r="AI442" s="334">
        <f>+AH442</f>
        <v>6.8150000000000004</v>
      </c>
    </row>
    <row r="443" spans="1:35" ht="15" customHeight="1" thickTop="1" x14ac:dyDescent="0.3">
      <c r="A443" s="242" t="s">
        <v>347</v>
      </c>
      <c r="B443" s="299" t="s">
        <v>1619</v>
      </c>
      <c r="C443" s="729">
        <f>'Pre-Determined'!D61</f>
        <v>0</v>
      </c>
      <c r="D443" s="246">
        <f t="shared" si="76"/>
        <v>0</v>
      </c>
      <c r="E443" s="247">
        <v>3400</v>
      </c>
      <c r="F443" s="304"/>
      <c r="G443" s="248">
        <f t="shared" si="77"/>
        <v>0</v>
      </c>
      <c r="H443" s="309">
        <f t="shared" si="78"/>
        <v>0</v>
      </c>
      <c r="T443" s="171" t="s">
        <v>1330</v>
      </c>
      <c r="U443" s="230">
        <f t="shared" si="80"/>
        <v>0</v>
      </c>
      <c r="W443" s="315"/>
      <c r="X443" s="315"/>
      <c r="Y443" s="169"/>
      <c r="AB443" s="171" t="s">
        <v>1340</v>
      </c>
      <c r="AC443" s="167" t="s">
        <v>1317</v>
      </c>
      <c r="AD443" s="305">
        <f>ROUND(D443/7.5,2)</f>
        <v>0</v>
      </c>
    </row>
    <row r="444" spans="1:35" ht="15" customHeight="1" x14ac:dyDescent="0.3">
      <c r="A444" s="242" t="s">
        <v>350</v>
      </c>
      <c r="B444" s="299" t="s">
        <v>1623</v>
      </c>
      <c r="C444" s="729">
        <f>'Pre-Determined'!D62</f>
        <v>0</v>
      </c>
      <c r="D444" s="246">
        <f t="shared" si="76"/>
        <v>0</v>
      </c>
      <c r="E444" s="247">
        <v>36400</v>
      </c>
      <c r="F444" s="304"/>
      <c r="G444" s="248">
        <f t="shared" si="77"/>
        <v>0</v>
      </c>
      <c r="H444" s="309">
        <f t="shared" si="78"/>
        <v>0</v>
      </c>
      <c r="T444" s="171" t="s">
        <v>1330</v>
      </c>
      <c r="U444" s="230">
        <f t="shared" si="80"/>
        <v>0</v>
      </c>
      <c r="W444" s="315"/>
      <c r="X444" s="315"/>
      <c r="Y444" s="169"/>
      <c r="AB444" s="171" t="s">
        <v>1340</v>
      </c>
      <c r="AC444" s="167" t="s">
        <v>1345</v>
      </c>
      <c r="AD444" s="231">
        <f t="shared" si="79"/>
        <v>0</v>
      </c>
    </row>
    <row r="445" spans="1:35" ht="15" customHeight="1" thickBot="1" x14ac:dyDescent="0.35">
      <c r="A445" s="268" t="s">
        <v>348</v>
      </c>
      <c r="B445" s="540" t="s">
        <v>1621</v>
      </c>
      <c r="C445" s="730">
        <f>'Pre-Determined'!D63</f>
        <v>0</v>
      </c>
      <c r="D445" s="271">
        <f t="shared" si="76"/>
        <v>0</v>
      </c>
      <c r="E445" s="272">
        <v>38000</v>
      </c>
      <c r="F445" s="304"/>
      <c r="G445" s="248">
        <f t="shared" si="77"/>
        <v>0</v>
      </c>
      <c r="H445" s="274">
        <f t="shared" si="78"/>
        <v>0</v>
      </c>
      <c r="J445" s="230"/>
      <c r="K445" s="230"/>
      <c r="L445" s="231"/>
      <c r="M445" s="231"/>
      <c r="T445" s="171" t="s">
        <v>1330</v>
      </c>
      <c r="U445" s="230">
        <f t="shared" si="80"/>
        <v>0</v>
      </c>
      <c r="W445" s="315"/>
      <c r="X445" s="315"/>
      <c r="Y445" s="169"/>
      <c r="AB445" s="171" t="s">
        <v>1340</v>
      </c>
      <c r="AC445" s="167" t="s">
        <v>1344</v>
      </c>
      <c r="AD445" s="231">
        <f t="shared" si="79"/>
        <v>0</v>
      </c>
    </row>
    <row r="446" spans="1:35" ht="15" hidden="1" customHeight="1" thickBot="1" x14ac:dyDescent="0.35">
      <c r="A446" s="509"/>
      <c r="B446" s="510" t="s">
        <v>1634</v>
      </c>
      <c r="C446" s="511"/>
      <c r="D446" s="511"/>
      <c r="E446" s="512">
        <v>0</v>
      </c>
      <c r="F446" s="513"/>
      <c r="G446" s="514">
        <f t="shared" si="77"/>
        <v>0</v>
      </c>
      <c r="H446" s="432">
        <f>+P446</f>
        <v>0</v>
      </c>
      <c r="P446" s="285">
        <f>SUM(P438:P445)</f>
        <v>0</v>
      </c>
      <c r="T446" s="171"/>
      <c r="W446" s="315"/>
      <c r="X446" s="315"/>
      <c r="Y446" s="169"/>
      <c r="AE446" s="286">
        <f>SUM(AD438:AD445)</f>
        <v>6.8150000000000004</v>
      </c>
    </row>
    <row r="447" spans="1:35" ht="15" customHeight="1" x14ac:dyDescent="0.3">
      <c r="A447" s="433"/>
      <c r="B447" s="434"/>
      <c r="C447" s="435"/>
      <c r="D447" s="491"/>
      <c r="E447" s="1129" t="s">
        <v>217</v>
      </c>
      <c r="F447" s="496"/>
      <c r="G447" s="383"/>
      <c r="H447" s="439">
        <f>'Revenue Projection'!H88+'Revenue Projection'!H89</f>
        <v>279587</v>
      </c>
      <c r="T447" s="171"/>
      <c r="W447" s="315"/>
      <c r="X447" s="315"/>
      <c r="Y447" s="169"/>
    </row>
    <row r="448" spans="1:35" ht="15" customHeight="1" thickBot="1" x14ac:dyDescent="0.35">
      <c r="A448" s="387"/>
      <c r="B448" s="388"/>
      <c r="C448" s="440"/>
      <c r="D448" s="494"/>
      <c r="E448" s="1130" t="s">
        <v>1394</v>
      </c>
      <c r="F448" s="496"/>
      <c r="G448" s="383"/>
      <c r="H448" s="441">
        <f>SUM(H438:H446)</f>
        <v>279029</v>
      </c>
      <c r="T448" s="171"/>
      <c r="W448" s="315"/>
      <c r="X448" s="315"/>
      <c r="Y448" s="169"/>
      <c r="AG448" s="1393" t="s">
        <v>319</v>
      </c>
      <c r="AH448" s="1393"/>
    </row>
    <row r="449" spans="1:35" ht="15" customHeight="1" thickBot="1" x14ac:dyDescent="0.35">
      <c r="A449" s="400"/>
      <c r="B449" s="401"/>
      <c r="C449" s="402"/>
      <c r="D449" s="721"/>
      <c r="E449" s="498" t="s">
        <v>1370</v>
      </c>
      <c r="F449" s="563"/>
      <c r="G449" s="519"/>
      <c r="H449" s="407">
        <f>H447-H448</f>
        <v>558</v>
      </c>
      <c r="W449" s="232" t="s">
        <v>502</v>
      </c>
      <c r="Y449" s="169"/>
      <c r="AC449" s="98" t="s">
        <v>502</v>
      </c>
      <c r="AG449" s="347" t="s">
        <v>1396</v>
      </c>
      <c r="AH449" s="234">
        <f>DSUM(AB450:AD458,$AD$8,$AL$213:$AN$214)</f>
        <v>0</v>
      </c>
    </row>
    <row r="450" spans="1:35" ht="15" customHeight="1" x14ac:dyDescent="0.3">
      <c r="A450" s="500" t="s">
        <v>1969</v>
      </c>
      <c r="B450" s="289"/>
      <c r="C450" s="289"/>
      <c r="D450" s="291"/>
      <c r="E450" s="292"/>
      <c r="F450" s="292"/>
      <c r="G450" s="292"/>
      <c r="H450" s="332"/>
      <c r="T450" s="207" t="s">
        <v>1365</v>
      </c>
      <c r="U450" s="208" t="s">
        <v>1280</v>
      </c>
      <c r="W450" s="249" t="s">
        <v>1366</v>
      </c>
      <c r="X450" s="250">
        <f>DSUM(T450:U460,"Pay",$W$5:$X$6)</f>
        <v>0</v>
      </c>
      <c r="Y450" s="169"/>
      <c r="AB450" s="208" t="s">
        <v>235</v>
      </c>
      <c r="AC450" s="208" t="s">
        <v>1310</v>
      </c>
      <c r="AD450" s="208" t="s">
        <v>1311</v>
      </c>
      <c r="AG450" s="347" t="s">
        <v>1297</v>
      </c>
      <c r="AH450" s="234">
        <f>DSUM(AB450:AD459,$AD$8,$AL$247:$AN$248)</f>
        <v>0</v>
      </c>
    </row>
    <row r="451" spans="1:35" ht="15" customHeight="1" x14ac:dyDescent="0.3">
      <c r="A451" s="294" t="s">
        <v>1395</v>
      </c>
      <c r="B451" s="295" t="s">
        <v>1396</v>
      </c>
      <c r="C451" s="364">
        <v>0</v>
      </c>
      <c r="D451" s="447">
        <f t="shared" ref="D451:D459" si="81">ROUND(C451,2)</f>
        <v>0</v>
      </c>
      <c r="E451" s="418">
        <v>67800</v>
      </c>
      <c r="F451" s="448"/>
      <c r="G451" s="226">
        <f t="shared" ref="G451:G460" si="82">D451+F451</f>
        <v>0</v>
      </c>
      <c r="H451" s="368">
        <f t="shared" ref="H451:H459" si="83">ROUND(D451*E451,0)</f>
        <v>0</v>
      </c>
      <c r="J451" s="229">
        <f>ROUND((E451-$P$1)/(1+$L$3),0)</f>
        <v>54250</v>
      </c>
      <c r="K451" s="230"/>
      <c r="L451" s="231">
        <f>ROUND((((J451*$L$3)+J451)*$L$5),0)</f>
        <v>0</v>
      </c>
      <c r="M451" s="231"/>
      <c r="N451" s="169">
        <f>D451</f>
        <v>0</v>
      </c>
      <c r="P451" s="173">
        <f>ROUND(L451*N451,0)</f>
        <v>0</v>
      </c>
      <c r="T451" s="171" t="s">
        <v>1354</v>
      </c>
      <c r="U451" s="230">
        <f t="shared" ref="U451:U460" si="84">ROUND($H451+$P451,0)</f>
        <v>0</v>
      </c>
      <c r="V451" s="321"/>
      <c r="W451" s="249" t="s">
        <v>1367</v>
      </c>
      <c r="X451" s="250">
        <f>DSUM(T450:U460,"Pay",$W$8:$X$9)</f>
        <v>0</v>
      </c>
      <c r="Y451" s="169"/>
      <c r="AB451" s="171" t="s">
        <v>1340</v>
      </c>
      <c r="AC451" s="167" t="s">
        <v>1396</v>
      </c>
      <c r="AD451" s="231">
        <f>D451</f>
        <v>0</v>
      </c>
      <c r="AG451" s="347" t="s">
        <v>1254</v>
      </c>
      <c r="AH451" s="234">
        <f>DSUM(AB450:AD458,$AD$8,$AL$235:$AN$236)</f>
        <v>0</v>
      </c>
    </row>
    <row r="452" spans="1:35" ht="15" customHeight="1" x14ac:dyDescent="0.3">
      <c r="A452" s="242" t="s">
        <v>1296</v>
      </c>
      <c r="B452" s="299" t="s">
        <v>1904</v>
      </c>
      <c r="C452" s="244">
        <v>0</v>
      </c>
      <c r="D452" s="239">
        <f>ROUND(C452,2)</f>
        <v>0</v>
      </c>
      <c r="E452" s="247">
        <v>67900</v>
      </c>
      <c r="F452" s="300"/>
      <c r="G452" s="239">
        <f>D452+F452</f>
        <v>0</v>
      </c>
      <c r="H452" s="241">
        <f>ROUND(D452*E452,0)</f>
        <v>0</v>
      </c>
      <c r="J452" s="229">
        <f>ROUND((E452-$P$1)/(1+$L$3),0)</f>
        <v>54338</v>
      </c>
      <c r="K452" s="230"/>
      <c r="L452" s="231">
        <f>ROUND((((J452*$L$3)+J452)*$L$5),0)</f>
        <v>0</v>
      </c>
      <c r="M452" s="231"/>
      <c r="N452" s="169">
        <f>D452</f>
        <v>0</v>
      </c>
      <c r="P452" s="275">
        <f>ROUND(L452*N452,0)</f>
        <v>0</v>
      </c>
      <c r="T452" s="171" t="s">
        <v>1354</v>
      </c>
      <c r="U452" s="230">
        <f>ROUND($H452+$P452,0)</f>
        <v>0</v>
      </c>
      <c r="W452" s="249" t="s">
        <v>1368</v>
      </c>
      <c r="X452" s="250">
        <f>DSUM(T450:U460,"Pay",$W$11:$X$12)</f>
        <v>0</v>
      </c>
      <c r="Y452" s="169"/>
      <c r="AB452" s="171" t="s">
        <v>1340</v>
      </c>
      <c r="AC452" s="167" t="s">
        <v>1297</v>
      </c>
      <c r="AD452" s="231">
        <f>D452</f>
        <v>0</v>
      </c>
      <c r="AG452" s="233" t="s">
        <v>1398</v>
      </c>
      <c r="AH452" s="234">
        <f>DSUM($AB$450:$AD$458,$AD$8,$AL$262:$AN$263)</f>
        <v>0</v>
      </c>
    </row>
    <row r="453" spans="1:35" ht="15" customHeight="1" thickBot="1" x14ac:dyDescent="0.35">
      <c r="A453" s="242" t="s">
        <v>301</v>
      </c>
      <c r="B453" s="299" t="s">
        <v>302</v>
      </c>
      <c r="C453" s="318">
        <v>0</v>
      </c>
      <c r="D453" s="248">
        <f t="shared" si="81"/>
        <v>0</v>
      </c>
      <c r="E453" s="247">
        <v>36</v>
      </c>
      <c r="F453" s="689"/>
      <c r="G453" s="248">
        <f t="shared" si="82"/>
        <v>0</v>
      </c>
      <c r="H453" s="309">
        <f t="shared" si="83"/>
        <v>0</v>
      </c>
      <c r="J453" s="230"/>
      <c r="K453" s="230"/>
      <c r="L453" s="231"/>
      <c r="M453" s="231"/>
      <c r="P453" s="173"/>
      <c r="T453" s="171" t="s">
        <v>1354</v>
      </c>
      <c r="U453" s="230">
        <f t="shared" si="84"/>
        <v>0</v>
      </c>
      <c r="W453" s="249"/>
      <c r="X453" s="250">
        <f>SUM(X450:X452)</f>
        <v>0</v>
      </c>
      <c r="Y453" s="261">
        <f>+X453</f>
        <v>0</v>
      </c>
      <c r="AB453" s="171" t="s">
        <v>1340</v>
      </c>
      <c r="AC453" s="167" t="s">
        <v>1254</v>
      </c>
      <c r="AD453" s="319">
        <f>ROUND(D453/(196*7.5),4)</f>
        <v>0</v>
      </c>
      <c r="AG453" s="347" t="s">
        <v>1637</v>
      </c>
      <c r="AH453" s="234">
        <f>DSUM($AB$450:$AD$459,$AD$8,$AL$283:$AN$284)</f>
        <v>0</v>
      </c>
    </row>
    <row r="454" spans="1:35" ht="15" customHeight="1" thickTop="1" thickBot="1" x14ac:dyDescent="0.35">
      <c r="A454" s="242" t="s">
        <v>1397</v>
      </c>
      <c r="B454" s="299" t="s">
        <v>1398</v>
      </c>
      <c r="C454" s="244">
        <v>0</v>
      </c>
      <c r="D454" s="245">
        <f t="shared" si="81"/>
        <v>0</v>
      </c>
      <c r="E454" s="420">
        <v>31000</v>
      </c>
      <c r="F454" s="449"/>
      <c r="G454" s="239">
        <f t="shared" si="82"/>
        <v>0</v>
      </c>
      <c r="H454" s="309">
        <f t="shared" si="83"/>
        <v>0</v>
      </c>
      <c r="J454" s="229"/>
      <c r="K454" s="230"/>
      <c r="L454" s="231"/>
      <c r="M454" s="231"/>
      <c r="P454" s="173"/>
      <c r="T454" s="171" t="s">
        <v>1330</v>
      </c>
      <c r="U454" s="230">
        <f t="shared" si="84"/>
        <v>0</v>
      </c>
      <c r="W454" s="249"/>
      <c r="X454" s="250"/>
      <c r="Y454" s="169"/>
      <c r="AB454" s="171" t="s">
        <v>1340</v>
      </c>
      <c r="AC454" s="167" t="s">
        <v>1257</v>
      </c>
      <c r="AD454" s="231">
        <f>D454</f>
        <v>0</v>
      </c>
      <c r="AH454" s="376">
        <f>SUM(AH449:AH453)</f>
        <v>0</v>
      </c>
      <c r="AI454" s="334">
        <f>+AH454</f>
        <v>0</v>
      </c>
    </row>
    <row r="455" spans="1:35" ht="15" customHeight="1" thickTop="1" x14ac:dyDescent="0.3">
      <c r="A455" s="242" t="s">
        <v>1397</v>
      </c>
      <c r="B455" s="299" t="s">
        <v>1722</v>
      </c>
      <c r="C455" s="244">
        <v>0</v>
      </c>
      <c r="D455" s="245">
        <f>ROUND(C455,2)</f>
        <v>0</v>
      </c>
      <c r="E455" s="420">
        <v>31000</v>
      </c>
      <c r="F455" s="449"/>
      <c r="G455" s="239">
        <f>D455+F455</f>
        <v>0</v>
      </c>
      <c r="H455" s="309">
        <f>ROUND(D455*E455,0)</f>
        <v>0</v>
      </c>
      <c r="J455" s="229"/>
      <c r="K455" s="230"/>
      <c r="L455" s="231"/>
      <c r="M455" s="231"/>
      <c r="P455" s="173"/>
      <c r="T455" s="171" t="s">
        <v>1330</v>
      </c>
      <c r="U455" s="230">
        <f t="shared" si="84"/>
        <v>0</v>
      </c>
      <c r="W455" s="298"/>
      <c r="X455" s="298"/>
      <c r="Y455" s="169"/>
      <c r="AB455" s="171" t="s">
        <v>1340</v>
      </c>
      <c r="AC455" s="167" t="s">
        <v>1257</v>
      </c>
      <c r="AD455" s="231">
        <f>D455</f>
        <v>0</v>
      </c>
    </row>
    <row r="456" spans="1:35" ht="15" customHeight="1" x14ac:dyDescent="0.3">
      <c r="A456" s="242" t="s">
        <v>1397</v>
      </c>
      <c r="B456" s="299" t="s">
        <v>1294</v>
      </c>
      <c r="C456" s="303">
        <v>0</v>
      </c>
      <c r="D456" s="245">
        <f t="shared" si="81"/>
        <v>0</v>
      </c>
      <c r="E456" s="420">
        <v>3300</v>
      </c>
      <c r="F456" s="449"/>
      <c r="G456" s="239">
        <f t="shared" si="82"/>
        <v>0</v>
      </c>
      <c r="H456" s="309">
        <f t="shared" si="83"/>
        <v>0</v>
      </c>
      <c r="T456" s="171" t="s">
        <v>1330</v>
      </c>
      <c r="U456" s="230">
        <f t="shared" si="84"/>
        <v>0</v>
      </c>
      <c r="W456" s="298"/>
      <c r="X456" s="298"/>
      <c r="Y456" s="169"/>
      <c r="AB456" s="171" t="s">
        <v>1340</v>
      </c>
      <c r="AC456" s="167" t="s">
        <v>1257</v>
      </c>
      <c r="AD456" s="305">
        <f>ROUND(D456/7.5,2)</f>
        <v>0</v>
      </c>
    </row>
    <row r="457" spans="1:35" ht="15" customHeight="1" x14ac:dyDescent="0.3">
      <c r="A457" s="242" t="s">
        <v>1397</v>
      </c>
      <c r="B457" s="299" t="s">
        <v>1723</v>
      </c>
      <c r="C457" s="303">
        <v>0</v>
      </c>
      <c r="D457" s="245">
        <f>ROUND(C457,2)</f>
        <v>0</v>
      </c>
      <c r="E457" s="420">
        <v>3300</v>
      </c>
      <c r="F457" s="449"/>
      <c r="G457" s="239">
        <f>D457+F457</f>
        <v>0</v>
      </c>
      <c r="H457" s="309">
        <f>ROUND(D457*E457,0)</f>
        <v>0</v>
      </c>
      <c r="T457" s="171" t="s">
        <v>1330</v>
      </c>
      <c r="U457" s="230">
        <f t="shared" si="84"/>
        <v>0</v>
      </c>
      <c r="W457" s="298"/>
      <c r="X457" s="298"/>
      <c r="Y457" s="169"/>
      <c r="AB457" s="171" t="s">
        <v>1340</v>
      </c>
      <c r="AC457" s="167" t="s">
        <v>1257</v>
      </c>
      <c r="AD457" s="305">
        <f>ROUND(D457/7.5,2)</f>
        <v>0</v>
      </c>
    </row>
    <row r="458" spans="1:35" ht="15" hidden="1" customHeight="1" x14ac:dyDescent="0.3">
      <c r="A458" s="251" t="s">
        <v>1397</v>
      </c>
      <c r="B458" s="355" t="s">
        <v>1637</v>
      </c>
      <c r="C458" s="253">
        <v>0</v>
      </c>
      <c r="D458" s="254">
        <f t="shared" si="81"/>
        <v>0</v>
      </c>
      <c r="E458" s="468">
        <v>33800</v>
      </c>
      <c r="F458" s="469"/>
      <c r="G458" s="256">
        <f t="shared" si="82"/>
        <v>0</v>
      </c>
      <c r="H458" s="257">
        <f t="shared" si="83"/>
        <v>0</v>
      </c>
      <c r="T458" s="171" t="s">
        <v>1330</v>
      </c>
      <c r="U458" s="230">
        <f t="shared" si="84"/>
        <v>0</v>
      </c>
      <c r="W458" s="298"/>
      <c r="X458" s="298"/>
      <c r="Y458" s="169"/>
      <c r="AB458" s="171" t="s">
        <v>1340</v>
      </c>
      <c r="AC458" s="167" t="s">
        <v>1637</v>
      </c>
      <c r="AD458" s="231">
        <f>D458</f>
        <v>0</v>
      </c>
    </row>
    <row r="459" spans="1:35" ht="15" hidden="1" customHeight="1" x14ac:dyDescent="0.3">
      <c r="A459" s="251" t="s">
        <v>1397</v>
      </c>
      <c r="B459" s="355" t="s">
        <v>1667</v>
      </c>
      <c r="C459" s="253">
        <v>0</v>
      </c>
      <c r="D459" s="254">
        <f t="shared" si="81"/>
        <v>0</v>
      </c>
      <c r="E459" s="468">
        <v>3600</v>
      </c>
      <c r="F459" s="469"/>
      <c r="G459" s="256">
        <f>D459+F459</f>
        <v>0</v>
      </c>
      <c r="H459" s="257">
        <f t="shared" si="83"/>
        <v>0</v>
      </c>
      <c r="T459" s="171" t="s">
        <v>1330</v>
      </c>
      <c r="U459" s="230">
        <f t="shared" si="84"/>
        <v>0</v>
      </c>
      <c r="W459" s="298"/>
      <c r="X459" s="298"/>
      <c r="Y459" s="169"/>
      <c r="AB459" s="171" t="s">
        <v>1340</v>
      </c>
      <c r="AC459" s="167" t="s">
        <v>1637</v>
      </c>
      <c r="AD459" s="305">
        <f>ROUND(D459/7.5,2)</f>
        <v>0</v>
      </c>
    </row>
    <row r="460" spans="1:35" ht="15" customHeight="1" thickBot="1" x14ac:dyDescent="0.35">
      <c r="A460" s="268"/>
      <c r="B460" s="731" t="s">
        <v>1295</v>
      </c>
      <c r="C460" s="271"/>
      <c r="D460" s="732"/>
      <c r="E460" s="733">
        <v>0</v>
      </c>
      <c r="F460" s="734"/>
      <c r="G460" s="735">
        <f t="shared" si="82"/>
        <v>0</v>
      </c>
      <c r="H460" s="274">
        <f>ROUND(0.05*SUM(H451:H459),0)</f>
        <v>0</v>
      </c>
      <c r="J460" s="230"/>
      <c r="K460" s="230"/>
      <c r="L460" s="231"/>
      <c r="M460" s="231"/>
      <c r="P460" s="169"/>
      <c r="T460" s="171" t="str">
        <f>IF(SUM(U451:U458)=0,"I",IF(SUM(U451:U453)=0,"N","I"))</f>
        <v>I</v>
      </c>
      <c r="U460" s="230">
        <f t="shared" si="84"/>
        <v>0</v>
      </c>
      <c r="W460" s="298"/>
      <c r="X460" s="298"/>
      <c r="Y460" s="169"/>
      <c r="AE460" s="286">
        <f>SUM(AD451:AD459)</f>
        <v>0</v>
      </c>
    </row>
    <row r="461" spans="1:35" ht="15" hidden="1" customHeight="1" thickBot="1" x14ac:dyDescent="0.35">
      <c r="A461" s="509"/>
      <c r="B461" s="736" t="s">
        <v>1634</v>
      </c>
      <c r="C461" s="511"/>
      <c r="D461" s="511"/>
      <c r="E461" s="512">
        <v>0</v>
      </c>
      <c r="F461" s="513"/>
      <c r="G461" s="514"/>
      <c r="H461" s="432">
        <f>+P461</f>
        <v>0</v>
      </c>
      <c r="J461" s="230"/>
      <c r="K461" s="230"/>
      <c r="L461" s="231"/>
      <c r="M461" s="231"/>
      <c r="P461" s="285">
        <f>SUM(P451:P458)</f>
        <v>0</v>
      </c>
      <c r="T461" s="171"/>
      <c r="W461" s="298"/>
      <c r="X461" s="298"/>
      <c r="Y461" s="169"/>
    </row>
    <row r="462" spans="1:35" ht="15" customHeight="1" x14ac:dyDescent="0.3">
      <c r="A462" s="433"/>
      <c r="B462" s="737"/>
      <c r="C462" s="435"/>
      <c r="D462" s="436"/>
      <c r="E462" s="382" t="s">
        <v>217</v>
      </c>
      <c r="F462" s="383"/>
      <c r="G462" s="383"/>
      <c r="H462" s="439">
        <f>'Revenue Projection'!H86</f>
        <v>206955</v>
      </c>
      <c r="T462" s="171"/>
      <c r="W462" s="298"/>
      <c r="X462" s="298"/>
      <c r="Y462" s="169"/>
    </row>
    <row r="463" spans="1:35" ht="15" customHeight="1" thickBot="1" x14ac:dyDescent="0.35">
      <c r="A463" s="387"/>
      <c r="B463" s="388"/>
      <c r="C463" s="440"/>
      <c r="D463" s="389"/>
      <c r="E463" s="390" t="s">
        <v>1399</v>
      </c>
      <c r="F463" s="383"/>
      <c r="G463" s="383"/>
      <c r="H463" s="441">
        <f>SUM(H451:H461)</f>
        <v>0</v>
      </c>
      <c r="T463" s="171"/>
      <c r="W463" s="298"/>
      <c r="X463" s="298"/>
      <c r="Y463" s="169"/>
      <c r="AG463" s="1393" t="s">
        <v>320</v>
      </c>
      <c r="AH463" s="1393"/>
    </row>
    <row r="464" spans="1:35" ht="15" customHeight="1" thickBot="1" x14ac:dyDescent="0.35">
      <c r="A464" s="442"/>
      <c r="B464" s="443"/>
      <c r="C464" s="444"/>
      <c r="D464" s="445"/>
      <c r="E464" s="282" t="s">
        <v>1370</v>
      </c>
      <c r="F464" s="282"/>
      <c r="G464" s="282"/>
      <c r="H464" s="407">
        <f>H462-H463</f>
        <v>206955</v>
      </c>
      <c r="V464" s="321"/>
      <c r="W464" s="232" t="s">
        <v>503</v>
      </c>
      <c r="Y464" s="169"/>
      <c r="AC464" s="98" t="s">
        <v>503</v>
      </c>
      <c r="AG464" s="347" t="s">
        <v>1297</v>
      </c>
      <c r="AH464" s="234">
        <f>DSUM(AB465:AD466,$AD$8,$AL$247:$AN$248)</f>
        <v>0.5</v>
      </c>
    </row>
    <row r="465" spans="1:35" ht="15" customHeight="1" x14ac:dyDescent="0.3">
      <c r="A465" s="500" t="s">
        <v>1970</v>
      </c>
      <c r="B465" s="289"/>
      <c r="C465" s="289"/>
      <c r="D465" s="291"/>
      <c r="E465" s="292"/>
      <c r="F465" s="292"/>
      <c r="G465" s="292"/>
      <c r="H465" s="332"/>
      <c r="T465" s="207" t="s">
        <v>1365</v>
      </c>
      <c r="U465" s="208" t="s">
        <v>1280</v>
      </c>
      <c r="V465" s="321"/>
      <c r="W465" s="249" t="s">
        <v>1366</v>
      </c>
      <c r="X465" s="250">
        <f>DSUM(T465:U466,"Pay",$W$5:$X$6)</f>
        <v>0</v>
      </c>
      <c r="Y465" s="169"/>
      <c r="AB465" s="208" t="s">
        <v>235</v>
      </c>
      <c r="AC465" s="208" t="s">
        <v>1310</v>
      </c>
      <c r="AD465" s="208" t="s">
        <v>1311</v>
      </c>
    </row>
    <row r="466" spans="1:35" ht="15" customHeight="1" thickBot="1" x14ac:dyDescent="0.35">
      <c r="A466" s="504" t="s">
        <v>1296</v>
      </c>
      <c r="B466" s="505" t="s">
        <v>1904</v>
      </c>
      <c r="C466" s="582">
        <f>'Pre-Determined'!D66</f>
        <v>0.5</v>
      </c>
      <c r="D466" s="583">
        <f>ROUND(C466,2)</f>
        <v>0.5</v>
      </c>
      <c r="E466" s="1178">
        <v>67900</v>
      </c>
      <c r="F466" s="296"/>
      <c r="G466" s="226">
        <f>D466+F466</f>
        <v>0.5</v>
      </c>
      <c r="H466" s="508">
        <f>ROUND(D466*E466,0)</f>
        <v>33950</v>
      </c>
      <c r="J466" s="229">
        <f>ROUND((E466-$P$1)/(1+$L$3),0)</f>
        <v>54338</v>
      </c>
      <c r="K466" s="230"/>
      <c r="L466" s="231">
        <f>ROUND((((J466*$L$3)+J466)*$L$5),0)</f>
        <v>0</v>
      </c>
      <c r="M466" s="231"/>
      <c r="N466" s="169">
        <f>D466</f>
        <v>0.5</v>
      </c>
      <c r="P466" s="275">
        <f>ROUND(L466*N466,0)</f>
        <v>0</v>
      </c>
      <c r="T466" s="171" t="s">
        <v>1354</v>
      </c>
      <c r="U466" s="230">
        <f>ROUND($H466+$P466,0)</f>
        <v>33950</v>
      </c>
      <c r="V466" s="321"/>
      <c r="W466" s="249" t="s">
        <v>1367</v>
      </c>
      <c r="X466" s="250">
        <f>DSUM(T465:U466,"Pay",$W$8:$X$9)</f>
        <v>33950</v>
      </c>
      <c r="Y466" s="169"/>
      <c r="AB466" s="171" t="s">
        <v>1340</v>
      </c>
      <c r="AC466" s="167" t="s">
        <v>1297</v>
      </c>
      <c r="AD466" s="231">
        <f>D466</f>
        <v>0.5</v>
      </c>
      <c r="AH466" s="376">
        <f>SUM(AH464:AH464)</f>
        <v>0.5</v>
      </c>
      <c r="AI466" s="334">
        <f>+AH466</f>
        <v>0.5</v>
      </c>
    </row>
    <row r="467" spans="1:35" ht="15" hidden="1" customHeight="1" thickBot="1" x14ac:dyDescent="0.35">
      <c r="A467" s="509"/>
      <c r="B467" s="510" t="s">
        <v>1634</v>
      </c>
      <c r="C467" s="511"/>
      <c r="D467" s="511"/>
      <c r="E467" s="512">
        <v>0</v>
      </c>
      <c r="F467" s="513"/>
      <c r="G467" s="514"/>
      <c r="H467" s="432">
        <f>+P467</f>
        <v>0</v>
      </c>
      <c r="J467" s="230"/>
      <c r="K467" s="230"/>
      <c r="L467" s="231"/>
      <c r="M467" s="231"/>
      <c r="P467" s="285">
        <f>SUM(P466:P466)</f>
        <v>0</v>
      </c>
      <c r="T467" s="171"/>
      <c r="V467" s="321"/>
      <c r="W467" s="249" t="s">
        <v>1368</v>
      </c>
      <c r="X467" s="250">
        <f>DSUM(T465:U466,"Pay",$W$11:$X$12)</f>
        <v>0</v>
      </c>
      <c r="Y467" s="169"/>
      <c r="AE467" s="286">
        <f>SUM(AD466)</f>
        <v>0.5</v>
      </c>
    </row>
    <row r="468" spans="1:35" ht="15" customHeight="1" thickBot="1" x14ac:dyDescent="0.35">
      <c r="A468" s="433"/>
      <c r="B468" s="434"/>
      <c r="C468" s="435"/>
      <c r="D468" s="436"/>
      <c r="E468" s="382" t="s">
        <v>217</v>
      </c>
      <c r="F468" s="383"/>
      <c r="G468" s="383"/>
      <c r="H468" s="439">
        <f>'Revenue Projection'!H87</f>
        <v>33950</v>
      </c>
      <c r="T468" s="171"/>
      <c r="V468" s="321"/>
      <c r="W468" s="259"/>
      <c r="X468" s="260">
        <f>SUM(X465:X467)</f>
        <v>33950</v>
      </c>
      <c r="Y468" s="261">
        <f>+X468</f>
        <v>33950</v>
      </c>
    </row>
    <row r="469" spans="1:35" ht="15" customHeight="1" thickTop="1" thickBot="1" x14ac:dyDescent="0.35">
      <c r="A469" s="387"/>
      <c r="B469" s="388"/>
      <c r="C469" s="440"/>
      <c r="D469" s="389"/>
      <c r="E469" s="390" t="s">
        <v>1298</v>
      </c>
      <c r="F469" s="383"/>
      <c r="G469" s="383"/>
      <c r="H469" s="441">
        <f>SUM(H466:H467)</f>
        <v>33950</v>
      </c>
      <c r="T469" s="171"/>
      <c r="V469" s="321"/>
      <c r="Y469" s="738"/>
    </row>
    <row r="470" spans="1:35" ht="15" customHeight="1" thickBot="1" x14ac:dyDescent="0.35">
      <c r="A470" s="442"/>
      <c r="B470" s="443"/>
      <c r="C470" s="444"/>
      <c r="D470" s="445"/>
      <c r="E470" s="282" t="s">
        <v>1370</v>
      </c>
      <c r="F470" s="558"/>
      <c r="G470" s="282"/>
      <c r="H470" s="407">
        <f>H468-H469</f>
        <v>0</v>
      </c>
      <c r="T470" s="171"/>
      <c r="V470" s="321"/>
      <c r="W470" s="694"/>
      <c r="X470" s="694"/>
      <c r="Y470" s="740"/>
    </row>
    <row r="471" spans="1:35" ht="15" hidden="1" customHeight="1" thickBot="1" x14ac:dyDescent="0.35">
      <c r="A471" s="1007" t="s">
        <v>1971</v>
      </c>
      <c r="B471" s="1008"/>
      <c r="C471" s="1008"/>
      <c r="D471" s="1008"/>
      <c r="E471" s="1008"/>
      <c r="F471" s="1008"/>
      <c r="G471" s="1008"/>
      <c r="H471" s="1008"/>
      <c r="I471" s="694"/>
      <c r="J471" s="694"/>
      <c r="K471" s="694"/>
      <c r="L471" s="694"/>
      <c r="M471" s="694"/>
      <c r="N471" s="738"/>
      <c r="O471" s="694"/>
      <c r="P471" s="694"/>
      <c r="Q471" s="694"/>
      <c r="S471" s="694"/>
      <c r="T471" s="739"/>
      <c r="U471" s="694"/>
      <c r="V471" s="321"/>
      <c r="W471" s="744"/>
      <c r="X471" s="744"/>
      <c r="Y471" s="745"/>
      <c r="Z471" s="741"/>
      <c r="AA471" s="694"/>
      <c r="AB471" s="739"/>
      <c r="AC471" s="694"/>
      <c r="AD471" s="694"/>
    </row>
    <row r="472" spans="1:35" ht="15" hidden="1" customHeight="1" x14ac:dyDescent="0.3">
      <c r="A472" s="242" t="s">
        <v>290</v>
      </c>
      <c r="B472" s="299" t="s">
        <v>300</v>
      </c>
      <c r="C472" s="238">
        <v>0</v>
      </c>
      <c r="D472" s="248">
        <f>ROUND(C472,2)</f>
        <v>0</v>
      </c>
      <c r="E472" s="1163">
        <v>75600</v>
      </c>
      <c r="F472" s="304"/>
      <c r="G472" s="367">
        <f>D472+F472</f>
        <v>0</v>
      </c>
      <c r="H472" s="309">
        <f>ROUND(D472*E472,0)</f>
        <v>0</v>
      </c>
      <c r="J472" s="229">
        <f>ROUND((E472-$P$1)/(1+$L$3),0)</f>
        <v>61163</v>
      </c>
      <c r="K472" s="230"/>
      <c r="L472" s="231">
        <f>ROUND((((J472*$L$3)+J472)*$L$5),0)</f>
        <v>0</v>
      </c>
      <c r="M472" s="231"/>
      <c r="N472" s="169">
        <f>D472</f>
        <v>0</v>
      </c>
      <c r="P472" s="173">
        <f>ROUND(L472*N472,0)</f>
        <v>0</v>
      </c>
      <c r="T472" s="742"/>
      <c r="U472" s="743"/>
      <c r="V472" s="301"/>
      <c r="W472" s="315"/>
      <c r="X472" s="315"/>
      <c r="Y472" s="745"/>
      <c r="Z472" s="746"/>
      <c r="AA472" s="747"/>
      <c r="AB472" s="748"/>
      <c r="AC472" s="747"/>
      <c r="AD472" s="749"/>
    </row>
    <row r="473" spans="1:35" ht="15" hidden="1" customHeight="1" thickBot="1" x14ac:dyDescent="0.35">
      <c r="A473" s="268" t="s">
        <v>344</v>
      </c>
      <c r="B473" s="540" t="s">
        <v>345</v>
      </c>
      <c r="C473" s="270">
        <v>0</v>
      </c>
      <c r="D473" s="271">
        <f>ROUND(C473,2)</f>
        <v>0</v>
      </c>
      <c r="E473" s="1164">
        <v>40700</v>
      </c>
      <c r="F473" s="304"/>
      <c r="G473" s="248">
        <f>D473+F473</f>
        <v>0</v>
      </c>
      <c r="H473" s="274">
        <f>ROUND(D473*E473,0)</f>
        <v>0</v>
      </c>
      <c r="J473" s="230"/>
      <c r="K473" s="230"/>
      <c r="L473" s="231"/>
      <c r="M473" s="231"/>
      <c r="T473" s="750"/>
      <c r="U473" s="751"/>
      <c r="V473" s="321"/>
      <c r="W473" s="315"/>
      <c r="X473" s="315"/>
      <c r="Y473" s="745"/>
      <c r="Z473" s="746"/>
      <c r="AA473" s="142"/>
      <c r="AB473" s="206"/>
      <c r="AC473" s="142"/>
      <c r="AD473" s="752"/>
    </row>
    <row r="474" spans="1:35" ht="15" hidden="1" customHeight="1" thickBot="1" x14ac:dyDescent="0.35">
      <c r="A474" s="509"/>
      <c r="B474" s="510" t="s">
        <v>1634</v>
      </c>
      <c r="C474" s="511"/>
      <c r="D474" s="511"/>
      <c r="E474" s="512">
        <v>0</v>
      </c>
      <c r="F474" s="513"/>
      <c r="G474" s="514"/>
      <c r="H474" s="432">
        <f>+P474</f>
        <v>0</v>
      </c>
      <c r="P474" s="285">
        <f>SUM(P472:P473)</f>
        <v>0</v>
      </c>
      <c r="T474" s="750"/>
      <c r="U474" s="142"/>
      <c r="V474" s="321"/>
      <c r="W474" s="315"/>
      <c r="X474" s="315"/>
      <c r="Y474" s="745"/>
      <c r="Z474" s="746"/>
      <c r="AA474" s="142"/>
      <c r="AB474" s="206"/>
      <c r="AC474" s="142"/>
      <c r="AD474" s="610"/>
    </row>
    <row r="475" spans="1:35" ht="15" hidden="1" customHeight="1" x14ac:dyDescent="0.3">
      <c r="A475" s="433"/>
      <c r="B475" s="434"/>
      <c r="C475" s="435"/>
      <c r="D475" s="491"/>
      <c r="E475" s="492" t="s">
        <v>217</v>
      </c>
      <c r="F475" s="496"/>
      <c r="G475" s="383"/>
      <c r="H475" s="439"/>
      <c r="T475" s="750"/>
      <c r="U475" s="302" t="s">
        <v>1382</v>
      </c>
      <c r="V475" s="321"/>
      <c r="W475" s="315"/>
      <c r="X475" s="315"/>
      <c r="Y475" s="745"/>
      <c r="Z475" s="746"/>
      <c r="AA475" s="142"/>
      <c r="AB475" s="206"/>
      <c r="AC475" s="142"/>
      <c r="AD475" s="610"/>
    </row>
    <row r="476" spans="1:35" ht="15" hidden="1" customHeight="1" thickBot="1" x14ac:dyDescent="0.35">
      <c r="A476" s="387"/>
      <c r="B476" s="388"/>
      <c r="C476" s="440"/>
      <c r="D476" s="494"/>
      <c r="E476" s="495" t="s">
        <v>1744</v>
      </c>
      <c r="F476" s="496"/>
      <c r="G476" s="383"/>
      <c r="H476" s="441">
        <f>SUM(H472:H474)</f>
        <v>0</v>
      </c>
      <c r="T476" s="750"/>
      <c r="U476" s="142"/>
      <c r="V476" s="321"/>
      <c r="W476" s="315"/>
      <c r="X476" s="315"/>
      <c r="Y476" s="753"/>
      <c r="Z476" s="746"/>
      <c r="AA476" s="142"/>
      <c r="AB476" s="206"/>
      <c r="AC476" s="142"/>
      <c r="AD476" s="610"/>
    </row>
    <row r="477" spans="1:35" ht="15" hidden="1" customHeight="1" thickBot="1" x14ac:dyDescent="0.35">
      <c r="A477" s="400"/>
      <c r="B477" s="401"/>
      <c r="C477" s="402"/>
      <c r="D477" s="721"/>
      <c r="E477" s="498" t="s">
        <v>1370</v>
      </c>
      <c r="F477" s="563"/>
      <c r="G477" s="519"/>
      <c r="H477" s="407">
        <f>H475-H476</f>
        <v>0</v>
      </c>
      <c r="T477" s="750"/>
      <c r="U477" s="142"/>
      <c r="V477" s="321"/>
      <c r="W477" s="755"/>
      <c r="X477" s="755"/>
      <c r="Y477" s="745"/>
      <c r="Z477" s="746"/>
      <c r="AA477" s="142"/>
      <c r="AB477" s="206"/>
      <c r="AC477" s="142"/>
      <c r="AD477" s="610"/>
    </row>
    <row r="478" spans="1:35" ht="15" hidden="1" customHeight="1" x14ac:dyDescent="0.3">
      <c r="A478" s="1007" t="s">
        <v>1972</v>
      </c>
      <c r="B478" s="1008"/>
      <c r="C478" s="1008"/>
      <c r="D478" s="1008"/>
      <c r="E478" s="1008"/>
      <c r="F478" s="1008"/>
      <c r="G478" s="1008"/>
      <c r="H478" s="1008"/>
      <c r="I478" s="694"/>
      <c r="J478" s="694"/>
      <c r="K478" s="694"/>
      <c r="L478" s="694"/>
      <c r="M478" s="694"/>
      <c r="N478" s="738"/>
      <c r="O478" s="694"/>
      <c r="P478" s="694"/>
      <c r="Q478" s="694"/>
      <c r="S478" s="694"/>
      <c r="T478" s="754"/>
      <c r="U478" s="695"/>
      <c r="V478" s="297"/>
      <c r="W478" s="315"/>
      <c r="X478" s="315"/>
      <c r="Y478" s="745"/>
      <c r="Z478" s="746"/>
      <c r="AA478" s="695"/>
      <c r="AB478" s="756"/>
      <c r="AC478" s="695"/>
      <c r="AD478" s="757"/>
    </row>
    <row r="479" spans="1:35" ht="15" hidden="1" customHeight="1" x14ac:dyDescent="0.3">
      <c r="A479" s="242" t="s">
        <v>290</v>
      </c>
      <c r="B479" s="299" t="s">
        <v>303</v>
      </c>
      <c r="C479" s="238">
        <v>0</v>
      </c>
      <c r="D479" s="248">
        <f t="shared" ref="D479:D484" si="85">ROUND(C479,2)</f>
        <v>0</v>
      </c>
      <c r="E479" s="1163">
        <v>61400</v>
      </c>
      <c r="F479" s="300"/>
      <c r="G479" s="226">
        <f t="shared" ref="G479:G485" si="86">D479+F479</f>
        <v>0</v>
      </c>
      <c r="H479" s="241">
        <f t="shared" ref="H479:H484" si="87">ROUND(D479*E479,0)</f>
        <v>0</v>
      </c>
      <c r="J479" s="229">
        <f>ROUND((E479-$P$1)/(1+$L$3),0)</f>
        <v>48578</v>
      </c>
      <c r="K479" s="230"/>
      <c r="L479" s="231">
        <f>ROUND((((J479*$L$3)+J479)*$L$5),0)</f>
        <v>0</v>
      </c>
      <c r="M479" s="231"/>
      <c r="N479" s="169">
        <f>D479</f>
        <v>0</v>
      </c>
      <c r="P479" s="173">
        <f>ROUND(L479*N479,0)</f>
        <v>0</v>
      </c>
      <c r="T479" s="750"/>
      <c r="U479" s="751"/>
      <c r="V479" s="297"/>
      <c r="W479" s="315"/>
      <c r="X479" s="315"/>
      <c r="Y479" s="745"/>
      <c r="Z479" s="746"/>
      <c r="AA479" s="142"/>
      <c r="AB479" s="206"/>
      <c r="AC479" s="142"/>
      <c r="AD479" s="752"/>
    </row>
    <row r="480" spans="1:35" ht="15" hidden="1" customHeight="1" x14ac:dyDescent="0.3">
      <c r="A480" s="306" t="s">
        <v>290</v>
      </c>
      <c r="B480" s="307" t="s">
        <v>1710</v>
      </c>
      <c r="C480" s="238">
        <v>0</v>
      </c>
      <c r="D480" s="248">
        <f>ROUND(C480,2)</f>
        <v>0</v>
      </c>
      <c r="E480" s="1163">
        <v>61400</v>
      </c>
      <c r="F480" s="300"/>
      <c r="G480" s="239">
        <f t="shared" si="86"/>
        <v>0</v>
      </c>
      <c r="H480" s="241">
        <f t="shared" si="87"/>
        <v>0</v>
      </c>
      <c r="J480" s="229">
        <f>ROUND((E480-$P$1)/(1+$L$3),0)</f>
        <v>48578</v>
      </c>
      <c r="K480" s="230"/>
      <c r="L480" s="231">
        <f>ROUND((((J480*$L$3)+J480)*$L$5),0)</f>
        <v>0</v>
      </c>
      <c r="M480" s="231"/>
      <c r="N480" s="169">
        <f>D480</f>
        <v>0</v>
      </c>
      <c r="P480" s="173">
        <f>ROUND(L480*N480,0)</f>
        <v>0</v>
      </c>
      <c r="T480" s="750"/>
      <c r="U480" s="751"/>
      <c r="V480" s="297"/>
      <c r="W480" s="315"/>
      <c r="X480" s="315"/>
      <c r="Y480" s="745"/>
      <c r="Z480" s="142"/>
      <c r="AA480" s="142"/>
      <c r="AB480" s="206"/>
      <c r="AC480" s="142"/>
      <c r="AD480" s="752"/>
    </row>
    <row r="481" spans="1:68" ht="15" hidden="1" customHeight="1" x14ac:dyDescent="0.3">
      <c r="A481" s="242" t="s">
        <v>301</v>
      </c>
      <c r="B481" s="299" t="s">
        <v>302</v>
      </c>
      <c r="C481" s="318">
        <v>0</v>
      </c>
      <c r="D481" s="248">
        <f t="shared" si="85"/>
        <v>0</v>
      </c>
      <c r="E481" s="1165">
        <v>36</v>
      </c>
      <c r="F481" s="449"/>
      <c r="G481" s="239">
        <f t="shared" si="86"/>
        <v>0</v>
      </c>
      <c r="H481" s="241">
        <f t="shared" si="87"/>
        <v>0</v>
      </c>
      <c r="J481" s="230"/>
      <c r="K481" s="230"/>
      <c r="L481" s="231"/>
      <c r="M481" s="231"/>
      <c r="P481" s="173"/>
      <c r="T481" s="750"/>
      <c r="U481" s="751"/>
      <c r="V481" s="297"/>
      <c r="W481" s="315"/>
      <c r="X481" s="315"/>
      <c r="Y481" s="745"/>
      <c r="Z481" s="142"/>
      <c r="AA481" s="142"/>
      <c r="AB481" s="206"/>
      <c r="AC481" s="142"/>
      <c r="AD481" s="752"/>
    </row>
    <row r="482" spans="1:68" ht="15" hidden="1" customHeight="1" x14ac:dyDescent="0.3">
      <c r="A482" s="242" t="s">
        <v>336</v>
      </c>
      <c r="B482" s="299" t="s">
        <v>338</v>
      </c>
      <c r="C482" s="244">
        <v>0</v>
      </c>
      <c r="D482" s="246">
        <f t="shared" si="85"/>
        <v>0</v>
      </c>
      <c r="E482" s="1163">
        <v>87000</v>
      </c>
      <c r="F482" s="300"/>
      <c r="G482" s="239">
        <f t="shared" si="86"/>
        <v>0</v>
      </c>
      <c r="H482" s="241">
        <f t="shared" si="87"/>
        <v>0</v>
      </c>
      <c r="J482" s="230">
        <f>ROUND((E482-$P$1)/(1+$L$3),0)</f>
        <v>71267</v>
      </c>
      <c r="K482" s="230"/>
      <c r="L482" s="231">
        <f>ROUND((((J482*$L$3)+J482)*$L$5),0)</f>
        <v>0</v>
      </c>
      <c r="M482" s="231"/>
      <c r="N482" s="169">
        <f>D482</f>
        <v>0</v>
      </c>
      <c r="P482" s="167">
        <f>ROUND(L482*N482,0)</f>
        <v>0</v>
      </c>
      <c r="T482" s="750"/>
      <c r="U482" s="751"/>
      <c r="V482" s="297"/>
      <c r="W482" s="315"/>
      <c r="X482" s="315"/>
      <c r="Y482" s="745"/>
      <c r="Z482" s="746"/>
      <c r="AA482" s="142"/>
      <c r="AB482" s="206"/>
      <c r="AC482" s="142"/>
    </row>
    <row r="483" spans="1:68" s="142" customFormat="1" ht="15" hidden="1" customHeight="1" thickBot="1" x14ac:dyDescent="0.35">
      <c r="A483" s="242" t="s">
        <v>343</v>
      </c>
      <c r="B483" s="299" t="s">
        <v>1617</v>
      </c>
      <c r="C483" s="244">
        <v>0</v>
      </c>
      <c r="D483" s="246">
        <f t="shared" si="85"/>
        <v>0</v>
      </c>
      <c r="E483" s="1163">
        <v>33200</v>
      </c>
      <c r="F483" s="300"/>
      <c r="G483" s="239">
        <f t="shared" si="86"/>
        <v>0</v>
      </c>
      <c r="H483" s="241">
        <f t="shared" si="87"/>
        <v>0</v>
      </c>
      <c r="I483" s="167"/>
      <c r="J483" s="230"/>
      <c r="K483" s="230"/>
      <c r="L483" s="231"/>
      <c r="M483" s="231"/>
      <c r="N483" s="169"/>
      <c r="O483" s="167"/>
      <c r="P483" s="167"/>
      <c r="Q483" s="167"/>
      <c r="R483" s="170"/>
      <c r="S483" s="167"/>
      <c r="T483" s="750"/>
      <c r="U483" s="751"/>
      <c r="V483" s="297"/>
      <c r="W483" s="298"/>
      <c r="X483" s="298"/>
      <c r="Y483" s="745"/>
      <c r="Z483" s="758"/>
      <c r="AB483" s="206"/>
      <c r="AD483" s="167"/>
      <c r="AE483" s="167"/>
      <c r="AF483" s="167"/>
      <c r="AG483" s="174"/>
      <c r="AH483" s="127"/>
      <c r="AI483" s="450"/>
      <c r="AJ483" s="167"/>
      <c r="AL483" s="167"/>
      <c r="AM483" s="171"/>
      <c r="AN483" s="167"/>
    </row>
    <row r="484" spans="1:68" s="142" customFormat="1" ht="15" hidden="1" customHeight="1" thickBot="1" x14ac:dyDescent="0.35">
      <c r="A484" s="242" t="s">
        <v>343</v>
      </c>
      <c r="B484" s="299" t="s">
        <v>1624</v>
      </c>
      <c r="C484" s="303">
        <v>0</v>
      </c>
      <c r="D484" s="246">
        <f t="shared" si="85"/>
        <v>0</v>
      </c>
      <c r="E484" s="1163">
        <v>3600</v>
      </c>
      <c r="F484" s="300"/>
      <c r="G484" s="239">
        <f t="shared" si="86"/>
        <v>0</v>
      </c>
      <c r="H484" s="241">
        <f t="shared" si="87"/>
        <v>0</v>
      </c>
      <c r="I484" s="167"/>
      <c r="J484" s="167"/>
      <c r="K484" s="167"/>
      <c r="L484" s="167"/>
      <c r="M484" s="167"/>
      <c r="N484" s="169"/>
      <c r="O484" s="167"/>
      <c r="P484" s="167"/>
      <c r="Q484" s="167"/>
      <c r="R484" s="170"/>
      <c r="S484" s="167"/>
      <c r="T484" s="750"/>
      <c r="U484" s="751"/>
      <c r="V484" s="297"/>
      <c r="W484" s="298"/>
      <c r="X484" s="298"/>
      <c r="Y484" s="745"/>
      <c r="Z484" s="170"/>
      <c r="AA484" s="374"/>
      <c r="AB484" s="375"/>
      <c r="AC484" s="374"/>
      <c r="AD484" s="167"/>
      <c r="AE484" s="167"/>
      <c r="AF484" s="167"/>
      <c r="AG484" s="174"/>
      <c r="AH484" s="127"/>
      <c r="AI484" s="450"/>
      <c r="AL484" s="167"/>
      <c r="AM484" s="171"/>
      <c r="AN484" s="167"/>
    </row>
    <row r="485" spans="1:68" s="142" customFormat="1" ht="15" hidden="1" customHeight="1" thickBot="1" x14ac:dyDescent="0.35">
      <c r="A485" s="268"/>
      <c r="B485" s="731" t="s">
        <v>1295</v>
      </c>
      <c r="C485" s="271"/>
      <c r="D485" s="271"/>
      <c r="E485" s="1166">
        <v>0</v>
      </c>
      <c r="F485" s="734"/>
      <c r="G485" s="735">
        <f t="shared" si="86"/>
        <v>0</v>
      </c>
      <c r="H485" s="759">
        <f>ROUND(0.05*SUM(H478:H484),0)</f>
        <v>0</v>
      </c>
      <c r="I485" s="167"/>
      <c r="J485" s="230"/>
      <c r="K485" s="230"/>
      <c r="L485" s="231"/>
      <c r="M485" s="231"/>
      <c r="N485" s="169"/>
      <c r="O485" s="167"/>
      <c r="P485" s="167"/>
      <c r="Q485" s="167"/>
      <c r="R485" s="170"/>
      <c r="S485" s="167"/>
      <c r="T485" s="750"/>
      <c r="U485" s="751"/>
      <c r="V485" s="297"/>
      <c r="W485" s="298"/>
      <c r="X485" s="298"/>
      <c r="Y485" s="760"/>
      <c r="Z485" s="170"/>
      <c r="AA485" s="167"/>
      <c r="AB485" s="171"/>
      <c r="AC485" s="167"/>
      <c r="AD485" s="167"/>
      <c r="AE485" s="167"/>
      <c r="AF485" s="167"/>
      <c r="AG485" s="174"/>
      <c r="AH485" s="127"/>
      <c r="AI485" s="167"/>
      <c r="AL485" s="167"/>
      <c r="AM485" s="171"/>
      <c r="AN485" s="167"/>
    </row>
    <row r="486" spans="1:68" ht="15" hidden="1" customHeight="1" thickBot="1" x14ac:dyDescent="0.35">
      <c r="A486" s="509"/>
      <c r="B486" s="510" t="s">
        <v>1634</v>
      </c>
      <c r="C486" s="511"/>
      <c r="D486" s="511"/>
      <c r="E486" s="512">
        <v>0</v>
      </c>
      <c r="F486" s="513"/>
      <c r="G486" s="514"/>
      <c r="H486" s="432">
        <f>+P486</f>
        <v>0</v>
      </c>
      <c r="P486" s="285">
        <f>SUM(P479:P485)</f>
        <v>0</v>
      </c>
      <c r="T486" s="750"/>
      <c r="U486" s="142"/>
      <c r="V486" s="297"/>
      <c r="W486" s="762"/>
      <c r="X486" s="762"/>
      <c r="Y486" s="169"/>
      <c r="AE486" s="206"/>
      <c r="AF486" s="142"/>
      <c r="AG486" s="1394" t="s">
        <v>1794</v>
      </c>
      <c r="AH486" s="1394"/>
      <c r="AJ486" s="142"/>
    </row>
    <row r="487" spans="1:68" ht="15" hidden="1" customHeight="1" thickBot="1" x14ac:dyDescent="0.35">
      <c r="A487" s="433"/>
      <c r="B487" s="434"/>
      <c r="C487" s="434"/>
      <c r="D487" s="436"/>
      <c r="E487" s="382" t="s">
        <v>217</v>
      </c>
      <c r="F487" s="383"/>
      <c r="G487" s="383"/>
      <c r="H487" s="439"/>
      <c r="T487" s="761"/>
      <c r="U487" s="374"/>
      <c r="V487" s="297"/>
      <c r="W487" s="315"/>
      <c r="X487" s="315"/>
      <c r="Y487" s="169"/>
      <c r="AF487" s="142"/>
      <c r="AG487" s="233" t="s">
        <v>1328</v>
      </c>
      <c r="AH487" s="234">
        <f>DSUM($AB$490:$AD$492,$AD$8,$AL$218:$AN$219)</f>
        <v>0</v>
      </c>
    </row>
    <row r="488" spans="1:68" s="450" customFormat="1" ht="15" hidden="1" customHeight="1" thickBot="1" x14ac:dyDescent="0.35">
      <c r="A488" s="387"/>
      <c r="B488" s="388"/>
      <c r="C488" s="388"/>
      <c r="D488" s="389"/>
      <c r="E488" s="390" t="s">
        <v>1638</v>
      </c>
      <c r="F488" s="383"/>
      <c r="G488" s="383"/>
      <c r="H488" s="441">
        <f>SUM(H479:H486)</f>
        <v>0</v>
      </c>
      <c r="I488" s="167"/>
      <c r="J488" s="167"/>
      <c r="K488" s="167"/>
      <c r="L488" s="167"/>
      <c r="M488" s="167"/>
      <c r="N488" s="169"/>
      <c r="O488" s="167"/>
      <c r="P488" s="167"/>
      <c r="Q488" s="167"/>
      <c r="R488" s="170"/>
      <c r="S488" s="167"/>
      <c r="T488" s="206"/>
      <c r="U488" s="142"/>
      <c r="V488" s="297"/>
      <c r="W488" s="315"/>
      <c r="X488" s="315"/>
      <c r="Y488" s="169"/>
      <c r="Z488" s="170"/>
      <c r="AA488" s="167"/>
      <c r="AB488" s="171"/>
      <c r="AC488" s="167"/>
      <c r="AD488" s="167"/>
      <c r="AE488" s="167"/>
      <c r="AF488" s="452"/>
      <c r="AG488" s="347" t="s">
        <v>326</v>
      </c>
      <c r="AH488" s="234">
        <f>DSUM($AB$490:$AD$492,$AD$8,$AL$221:$AN$222)</f>
        <v>0</v>
      </c>
      <c r="AI488" s="694"/>
      <c r="AM488" s="451"/>
      <c r="AO488" s="452"/>
      <c r="AP488" s="452"/>
      <c r="AQ488" s="452"/>
      <c r="AR488" s="452"/>
      <c r="AS488" s="452"/>
      <c r="AT488" s="452"/>
      <c r="AU488" s="452"/>
      <c r="AV488" s="452"/>
      <c r="AW488" s="452"/>
      <c r="AX488" s="452"/>
      <c r="AY488" s="452"/>
      <c r="AZ488" s="452"/>
      <c r="BA488" s="452"/>
      <c r="BB488" s="452"/>
      <c r="BC488" s="452"/>
      <c r="BD488" s="452"/>
      <c r="BE488" s="452"/>
      <c r="BF488" s="452"/>
      <c r="BG488" s="452"/>
      <c r="BH488" s="452"/>
      <c r="BI488" s="452"/>
      <c r="BJ488" s="452"/>
      <c r="BK488" s="452"/>
      <c r="BL488" s="452"/>
      <c r="BM488" s="452"/>
      <c r="BN488" s="452"/>
      <c r="BO488" s="452"/>
      <c r="BP488" s="452"/>
    </row>
    <row r="489" spans="1:68" s="450" customFormat="1" ht="15" hidden="1" customHeight="1" thickBot="1" x14ac:dyDescent="0.35">
      <c r="A489" s="400"/>
      <c r="B489" s="401"/>
      <c r="C489" s="402"/>
      <c r="D489" s="721"/>
      <c r="E489" s="446" t="s">
        <v>1370</v>
      </c>
      <c r="F489" s="558"/>
      <c r="G489" s="282"/>
      <c r="H489" s="407">
        <f>H487-H488</f>
        <v>0</v>
      </c>
      <c r="I489" s="167"/>
      <c r="J489" s="167"/>
      <c r="K489" s="167"/>
      <c r="L489" s="167"/>
      <c r="M489" s="167"/>
      <c r="N489" s="169"/>
      <c r="O489" s="167"/>
      <c r="P489" s="167"/>
      <c r="Q489" s="167"/>
      <c r="R489" s="170"/>
      <c r="S489" s="167"/>
      <c r="T489" s="206"/>
      <c r="U489" s="142"/>
      <c r="V489" s="172"/>
      <c r="W489" s="450" t="s">
        <v>1791</v>
      </c>
      <c r="Y489" s="621"/>
      <c r="Z489" s="170"/>
      <c r="AA489" s="167"/>
      <c r="AB489" s="171"/>
      <c r="AC489" s="167"/>
      <c r="AD489" s="167"/>
      <c r="AE489" s="167"/>
      <c r="AM489" s="451"/>
      <c r="AO489" s="452"/>
      <c r="AP489" s="452"/>
      <c r="AQ489" s="452"/>
      <c r="AR489" s="452"/>
      <c r="AS489" s="452"/>
      <c r="AT489" s="452"/>
      <c r="AU489" s="452"/>
      <c r="AV489" s="452"/>
      <c r="AW489" s="452"/>
      <c r="AX489" s="452"/>
      <c r="AY489" s="452"/>
      <c r="AZ489" s="452"/>
      <c r="BA489" s="452"/>
      <c r="BB489" s="452"/>
      <c r="BC489" s="452"/>
      <c r="BD489" s="452"/>
      <c r="BE489" s="452"/>
      <c r="BF489" s="452"/>
      <c r="BG489" s="452"/>
      <c r="BH489" s="452"/>
      <c r="BI489" s="452"/>
      <c r="BJ489" s="452"/>
      <c r="BK489" s="452"/>
      <c r="BL489" s="452"/>
      <c r="BM489" s="452"/>
      <c r="BN489" s="452"/>
      <c r="BO489" s="452"/>
      <c r="BP489" s="452"/>
    </row>
    <row r="490" spans="1:68" s="450" customFormat="1" ht="15" hidden="1" customHeight="1" thickBot="1" x14ac:dyDescent="0.35">
      <c r="A490" s="520" t="s">
        <v>1837</v>
      </c>
      <c r="B490" s="521"/>
      <c r="C490" s="521"/>
      <c r="D490" s="522"/>
      <c r="E490" s="523"/>
      <c r="F490" s="523"/>
      <c r="G490" s="523"/>
      <c r="H490" s="454"/>
      <c r="N490" s="455"/>
      <c r="T490" s="456" t="s">
        <v>1365</v>
      </c>
      <c r="U490" s="457" t="s">
        <v>1280</v>
      </c>
      <c r="W490" s="622" t="s">
        <v>1366</v>
      </c>
      <c r="X490" s="623">
        <f>DSUM(T490:U491,"Pay",$W$5:$X$6)</f>
        <v>0</v>
      </c>
      <c r="Y490" s="621"/>
      <c r="AB490" s="457" t="s">
        <v>235</v>
      </c>
      <c r="AC490" s="457" t="s">
        <v>1310</v>
      </c>
      <c r="AD490" s="457" t="s">
        <v>1311</v>
      </c>
      <c r="AG490" s="451"/>
      <c r="AH490" s="624">
        <f>SUM(AH487:AH489)</f>
        <v>0</v>
      </c>
      <c r="AM490" s="451"/>
      <c r="AO490" s="452"/>
      <c r="AP490" s="452"/>
      <c r="AQ490" s="452"/>
      <c r="AR490" s="452"/>
      <c r="AS490" s="452"/>
      <c r="AT490" s="452"/>
      <c r="AU490" s="452"/>
      <c r="AV490" s="452"/>
      <c r="AW490" s="452"/>
      <c r="AX490" s="452"/>
      <c r="AY490" s="452"/>
      <c r="AZ490" s="452"/>
      <c r="BA490" s="452"/>
      <c r="BB490" s="452"/>
      <c r="BC490" s="452"/>
      <c r="BD490" s="452"/>
      <c r="BE490" s="452"/>
      <c r="BF490" s="452"/>
      <c r="BG490" s="452"/>
      <c r="BH490" s="452"/>
      <c r="BI490" s="452"/>
      <c r="BJ490" s="452"/>
      <c r="BK490" s="452"/>
      <c r="BL490" s="452"/>
      <c r="BM490" s="452"/>
      <c r="BN490" s="452"/>
      <c r="BO490" s="452"/>
      <c r="BP490" s="452"/>
    </row>
    <row r="491" spans="1:68" s="450" customFormat="1" ht="15" hidden="1" customHeight="1" thickTop="1" x14ac:dyDescent="0.3">
      <c r="A491" s="251" t="s">
        <v>290</v>
      </c>
      <c r="B491" s="355" t="s">
        <v>506</v>
      </c>
      <c r="C491" s="467">
        <v>0</v>
      </c>
      <c r="D491" s="256">
        <f>ROUND(C491,2)</f>
        <v>0</v>
      </c>
      <c r="E491" s="255"/>
      <c r="F491" s="356"/>
      <c r="G491" s="465">
        <f>D491+F491</f>
        <v>0</v>
      </c>
      <c r="H491" s="257">
        <f>ROUND(D491*E491,0)</f>
        <v>0</v>
      </c>
      <c r="J491" s="619">
        <f>ROUND((E491-$P$1)/(1+$L$3),0)</f>
        <v>-5841</v>
      </c>
      <c r="K491" s="619"/>
      <c r="L491" s="620">
        <f>ROUND((((J491*$L$3)+J491)*$L$5),0)</f>
        <v>0</v>
      </c>
      <c r="M491" s="620"/>
      <c r="N491" s="455">
        <f>D491</f>
        <v>0</v>
      </c>
      <c r="P491" s="621">
        <f>ROUND(L491*N491,0)</f>
        <v>0</v>
      </c>
      <c r="T491" s="451" t="s">
        <v>1354</v>
      </c>
      <c r="U491" s="619">
        <f>ROUND($H491+$P491,0)</f>
        <v>0</v>
      </c>
      <c r="W491" s="622" t="s">
        <v>1367</v>
      </c>
      <c r="X491" s="623">
        <f>DSUM(T490:U493,"Pay",$W$8:$X$9)</f>
        <v>0</v>
      </c>
      <c r="Y491" s="621"/>
      <c r="AB491" s="451" t="s">
        <v>1340</v>
      </c>
      <c r="AC491" s="450" t="s">
        <v>1328</v>
      </c>
      <c r="AD491" s="620">
        <f>D491</f>
        <v>0</v>
      </c>
      <c r="AG491" s="451"/>
      <c r="AM491" s="451"/>
      <c r="AO491" s="452"/>
      <c r="AP491" s="452"/>
      <c r="AQ491" s="452"/>
      <c r="AR491" s="452"/>
      <c r="AS491" s="452"/>
      <c r="AT491" s="452"/>
      <c r="AU491" s="452"/>
      <c r="AV491" s="452"/>
      <c r="AW491" s="452"/>
      <c r="AX491" s="452"/>
      <c r="AY491" s="452"/>
      <c r="AZ491" s="452"/>
      <c r="BA491" s="452"/>
      <c r="BB491" s="452"/>
      <c r="BC491" s="452"/>
      <c r="BD491" s="452"/>
      <c r="BE491" s="452"/>
      <c r="BF491" s="452"/>
      <c r="BG491" s="452"/>
      <c r="BH491" s="452"/>
      <c r="BI491" s="452"/>
      <c r="BJ491" s="452"/>
      <c r="BK491" s="452"/>
      <c r="BL491" s="452"/>
      <c r="BM491" s="452"/>
      <c r="BN491" s="452"/>
      <c r="BO491" s="452"/>
      <c r="BP491" s="452"/>
    </row>
    <row r="492" spans="1:68" s="450" customFormat="1" ht="15" hidden="1" customHeight="1" thickBot="1" x14ac:dyDescent="0.35">
      <c r="A492" s="251" t="s">
        <v>325</v>
      </c>
      <c r="B492" s="355" t="s">
        <v>326</v>
      </c>
      <c r="C492" s="467">
        <v>0</v>
      </c>
      <c r="D492" s="256">
        <f>ROUND(C492,2)</f>
        <v>0</v>
      </c>
      <c r="E492" s="255"/>
      <c r="F492" s="356"/>
      <c r="G492" s="256">
        <f>D492+F492</f>
        <v>0</v>
      </c>
      <c r="H492" s="257">
        <f>ROUND(D492*E492,0)</f>
        <v>0</v>
      </c>
      <c r="J492" s="619">
        <f>ROUND((E492-$P$1)/(1+$L$3),0)</f>
        <v>-5841</v>
      </c>
      <c r="K492" s="619"/>
      <c r="L492" s="620">
        <f>ROUND((((J492*$L$3)+J492)*$L$5),0)</f>
        <v>0</v>
      </c>
      <c r="M492" s="620"/>
      <c r="N492" s="455">
        <f>D492</f>
        <v>0</v>
      </c>
      <c r="P492" s="621">
        <f>ROUND(L492*N492,0)</f>
        <v>0</v>
      </c>
      <c r="T492" s="451" t="s">
        <v>1354</v>
      </c>
      <c r="U492" s="619">
        <f>ROUND($H492+$P492,0)</f>
        <v>0</v>
      </c>
      <c r="W492" s="622" t="s">
        <v>1368</v>
      </c>
      <c r="X492" s="623">
        <f>DSUM(T490:U493,"Pay",$W$11:$X$12)</f>
        <v>0</v>
      </c>
      <c r="Y492" s="621"/>
      <c r="AB492" s="451" t="s">
        <v>1340</v>
      </c>
      <c r="AC492" s="450" t="s">
        <v>326</v>
      </c>
      <c r="AD492" s="620">
        <f>D492</f>
        <v>0</v>
      </c>
      <c r="AG492" s="451"/>
      <c r="AM492" s="451"/>
      <c r="AO492" s="452"/>
      <c r="AP492" s="452"/>
      <c r="AQ492" s="452"/>
      <c r="AR492" s="452"/>
      <c r="AS492" s="452"/>
      <c r="AT492" s="452"/>
      <c r="AU492" s="452"/>
      <c r="AV492" s="452"/>
      <c r="AW492" s="452"/>
      <c r="AX492" s="452"/>
      <c r="AY492" s="452"/>
      <c r="AZ492" s="452"/>
      <c r="BA492" s="452"/>
      <c r="BB492" s="452"/>
      <c r="BC492" s="452"/>
      <c r="BD492" s="452"/>
      <c r="BE492" s="452"/>
      <c r="BF492" s="452"/>
      <c r="BG492" s="452"/>
      <c r="BH492" s="452"/>
      <c r="BI492" s="452"/>
      <c r="BJ492" s="452"/>
      <c r="BK492" s="452"/>
      <c r="BL492" s="452"/>
      <c r="BM492" s="452"/>
      <c r="BN492" s="452"/>
      <c r="BO492" s="452"/>
      <c r="BP492" s="452"/>
    </row>
    <row r="493" spans="1:68" s="450" customFormat="1" ht="15" hidden="1" customHeight="1" thickBot="1" x14ac:dyDescent="0.35">
      <c r="A493" s="782"/>
      <c r="B493" s="783"/>
      <c r="C493" s="783"/>
      <c r="D493" s="784"/>
      <c r="E493" s="478" t="s">
        <v>217</v>
      </c>
      <c r="F493" s="482"/>
      <c r="G493" s="785"/>
      <c r="H493" s="786"/>
      <c r="I493" s="111"/>
      <c r="J493" s="111"/>
      <c r="K493" s="111"/>
      <c r="N493" s="455"/>
      <c r="T493" s="451"/>
      <c r="W493" s="627"/>
      <c r="X493" s="628">
        <f>SUM(X490:X492)</f>
        <v>0</v>
      </c>
      <c r="Y493" s="629">
        <f>+X493</f>
        <v>0</v>
      </c>
      <c r="AB493" s="451"/>
      <c r="AD493" s="620"/>
      <c r="AE493" s="787">
        <f>SUM(AD491:AD492)</f>
        <v>0</v>
      </c>
      <c r="AG493" s="1417" t="s">
        <v>1795</v>
      </c>
      <c r="AH493" s="1417"/>
      <c r="AM493" s="451"/>
      <c r="AO493" s="452"/>
      <c r="AP493" s="452"/>
      <c r="AQ493" s="452"/>
      <c r="AR493" s="452"/>
      <c r="AS493" s="452"/>
      <c r="AT493" s="452"/>
      <c r="AU493" s="452"/>
      <c r="AV493" s="452"/>
      <c r="AW493" s="452"/>
      <c r="AX493" s="452"/>
      <c r="AY493" s="452"/>
      <c r="AZ493" s="452"/>
      <c r="BA493" s="452"/>
      <c r="BB493" s="452"/>
      <c r="BC493" s="452"/>
      <c r="BD493" s="452"/>
      <c r="BE493" s="452"/>
      <c r="BF493" s="452"/>
      <c r="BG493" s="452"/>
      <c r="BH493" s="452"/>
      <c r="BI493" s="452"/>
      <c r="BJ493" s="452"/>
      <c r="BK493" s="452"/>
      <c r="BL493" s="452"/>
      <c r="BM493" s="452"/>
      <c r="BN493" s="452"/>
      <c r="BO493" s="452"/>
      <c r="BP493" s="452"/>
    </row>
    <row r="494" spans="1:68" s="450" customFormat="1" ht="15" hidden="1" customHeight="1" thickTop="1" thickBot="1" x14ac:dyDescent="0.35">
      <c r="A494" s="393" t="s">
        <v>1407</v>
      </c>
      <c r="B494" s="394"/>
      <c r="C494" s="394"/>
      <c r="D494" s="395"/>
      <c r="E494" s="396" t="s">
        <v>218</v>
      </c>
      <c r="F494" s="396"/>
      <c r="G494" s="398"/>
      <c r="H494" s="788">
        <f>+H491+H492</f>
        <v>0</v>
      </c>
      <c r="N494" s="455"/>
      <c r="T494" s="451"/>
      <c r="Y494" s="621"/>
      <c r="AB494" s="451"/>
      <c r="AC494" s="54" t="s">
        <v>1826</v>
      </c>
      <c r="AG494" s="614" t="s">
        <v>326</v>
      </c>
      <c r="AH494" s="615">
        <f>DSUM($AB$497:$AD$505,$AD$8,$AL$221:$AN$222)</f>
        <v>0</v>
      </c>
      <c r="AM494" s="451"/>
      <c r="AO494" s="452"/>
      <c r="AP494" s="452"/>
      <c r="AQ494" s="452"/>
      <c r="AR494" s="452"/>
      <c r="AS494" s="452"/>
      <c r="AT494" s="452"/>
      <c r="AU494" s="452"/>
      <c r="AV494" s="452"/>
      <c r="AW494" s="452"/>
      <c r="AX494" s="452"/>
      <c r="AY494" s="452"/>
      <c r="AZ494" s="452"/>
      <c r="BA494" s="452"/>
      <c r="BB494" s="452"/>
      <c r="BC494" s="452"/>
      <c r="BD494" s="452"/>
      <c r="BE494" s="452"/>
      <c r="BF494" s="452"/>
      <c r="BG494" s="452"/>
      <c r="BH494" s="452"/>
      <c r="BI494" s="452"/>
      <c r="BJ494" s="452"/>
      <c r="BK494" s="452"/>
      <c r="BL494" s="452"/>
      <c r="BM494" s="452"/>
      <c r="BN494" s="452"/>
      <c r="BO494" s="452"/>
      <c r="BP494" s="452"/>
    </row>
    <row r="495" spans="1:68" s="450" customFormat="1" ht="15" hidden="1" customHeight="1" thickBot="1" x14ac:dyDescent="0.35">
      <c r="A495" s="789"/>
      <c r="B495" s="790"/>
      <c r="C495" s="790"/>
      <c r="D495" s="791"/>
      <c r="E495" s="487" t="s">
        <v>1370</v>
      </c>
      <c r="F495" s="792"/>
      <c r="G495" s="793"/>
      <c r="H495" s="489">
        <f>+H493-H494</f>
        <v>0</v>
      </c>
      <c r="N495" s="455"/>
      <c r="T495" s="451"/>
      <c r="Y495" s="621"/>
      <c r="AB495" s="451"/>
      <c r="AG495" s="614" t="s">
        <v>1333</v>
      </c>
      <c r="AH495" s="615">
        <f>DSUM($AB$497:$AD$505,$AD$8,$AL$256:$AN$257)</f>
        <v>0</v>
      </c>
      <c r="AM495" s="451"/>
      <c r="AO495" s="452"/>
      <c r="AP495" s="452"/>
      <c r="AQ495" s="452"/>
      <c r="AR495" s="452"/>
      <c r="AS495" s="452"/>
      <c r="AT495" s="452"/>
      <c r="AU495" s="452"/>
      <c r="AV495" s="452"/>
      <c r="AW495" s="452"/>
      <c r="AX495" s="452"/>
      <c r="AY495" s="452"/>
      <c r="AZ495" s="452"/>
      <c r="BA495" s="452"/>
      <c r="BB495" s="452"/>
      <c r="BC495" s="452"/>
      <c r="BD495" s="452"/>
      <c r="BE495" s="452"/>
      <c r="BF495" s="452"/>
      <c r="BG495" s="452"/>
      <c r="BH495" s="452"/>
      <c r="BI495" s="452"/>
      <c r="BJ495" s="452"/>
      <c r="BK495" s="452"/>
      <c r="BL495" s="452"/>
      <c r="BM495" s="452"/>
      <c r="BN495" s="452"/>
      <c r="BO495" s="452"/>
      <c r="BP495" s="452"/>
    </row>
    <row r="496" spans="1:68" s="450" customFormat="1" ht="15" hidden="1" customHeight="1" thickBot="1" x14ac:dyDescent="0.35">
      <c r="A496" s="794"/>
      <c r="B496" s="795"/>
      <c r="C496" s="795"/>
      <c r="D496" s="796"/>
      <c r="E496" s="797"/>
      <c r="F496" s="797"/>
      <c r="G496" s="797"/>
      <c r="H496" s="798"/>
      <c r="N496" s="455"/>
      <c r="T496" s="451"/>
      <c r="Y496" s="621"/>
      <c r="AB496" s="451"/>
      <c r="AC496" s="54" t="s">
        <v>1792</v>
      </c>
      <c r="AG496" s="614" t="s">
        <v>1317</v>
      </c>
      <c r="AH496" s="615">
        <f>DSUM($AB$497:$AD$505,$AD$8,$AL$268:$AN$269)</f>
        <v>0</v>
      </c>
      <c r="AM496" s="451"/>
      <c r="AO496" s="452"/>
      <c r="AP496" s="452"/>
      <c r="AQ496" s="452"/>
      <c r="AR496" s="452"/>
      <c r="AS496" s="452"/>
      <c r="AT496" s="452"/>
      <c r="AU496" s="452"/>
      <c r="AV496" s="452"/>
      <c r="AW496" s="452"/>
      <c r="AX496" s="452"/>
      <c r="AY496" s="452"/>
      <c r="AZ496" s="452"/>
      <c r="BA496" s="452"/>
      <c r="BB496" s="452"/>
      <c r="BC496" s="452"/>
      <c r="BD496" s="452"/>
      <c r="BE496" s="452"/>
      <c r="BF496" s="452"/>
      <c r="BG496" s="452"/>
      <c r="BH496" s="452"/>
      <c r="BI496" s="452"/>
      <c r="BJ496" s="452"/>
      <c r="BK496" s="452"/>
      <c r="BL496" s="452"/>
      <c r="BM496" s="452"/>
      <c r="BN496" s="452"/>
      <c r="BO496" s="452"/>
      <c r="BP496" s="452"/>
    </row>
    <row r="497" spans="1:68" s="450" customFormat="1" ht="15" hidden="1" customHeight="1" x14ac:dyDescent="0.3">
      <c r="A497" s="520" t="s">
        <v>1800</v>
      </c>
      <c r="B497" s="521"/>
      <c r="C497" s="521"/>
      <c r="D497" s="522"/>
      <c r="E497" s="523"/>
      <c r="F497" s="523"/>
      <c r="G497" s="523"/>
      <c r="H497" s="454"/>
      <c r="N497" s="455"/>
      <c r="T497" s="456" t="s">
        <v>1365</v>
      </c>
      <c r="U497" s="457" t="s">
        <v>1280</v>
      </c>
      <c r="Y497" s="621"/>
      <c r="AB497" s="457" t="s">
        <v>235</v>
      </c>
      <c r="AC497" s="457" t="s">
        <v>1310</v>
      </c>
      <c r="AD497" s="457" t="s">
        <v>1311</v>
      </c>
      <c r="AG497" s="614" t="s">
        <v>1344</v>
      </c>
      <c r="AH497" s="615">
        <f>DSUM($AB$497:$AD$505,$AD$8,$AL$274:$AN$275)</f>
        <v>0</v>
      </c>
      <c r="AM497" s="451"/>
      <c r="AO497" s="452"/>
      <c r="AP497" s="452"/>
      <c r="AQ497" s="452"/>
      <c r="AR497" s="452"/>
      <c r="AS497" s="452"/>
      <c r="AT497" s="452"/>
      <c r="AU497" s="452"/>
      <c r="AV497" s="452"/>
      <c r="AW497" s="452"/>
      <c r="AX497" s="452"/>
      <c r="AY497" s="452"/>
      <c r="AZ497" s="452"/>
      <c r="BA497" s="452"/>
      <c r="BB497" s="452"/>
      <c r="BC497" s="452"/>
      <c r="BD497" s="452"/>
      <c r="BE497" s="452"/>
      <c r="BF497" s="452"/>
      <c r="BG497" s="452"/>
      <c r="BH497" s="452"/>
      <c r="BI497" s="452"/>
      <c r="BJ497" s="452"/>
      <c r="BK497" s="452"/>
      <c r="BL497" s="452"/>
      <c r="BM497" s="452"/>
      <c r="BN497" s="452"/>
      <c r="BO497" s="452"/>
      <c r="BP497" s="452"/>
    </row>
    <row r="498" spans="1:68" s="450" customFormat="1" ht="15" hidden="1" customHeight="1" x14ac:dyDescent="0.3">
      <c r="A498" s="251" t="s">
        <v>325</v>
      </c>
      <c r="B498" s="355" t="s">
        <v>326</v>
      </c>
      <c r="C498" s="256">
        <v>0</v>
      </c>
      <c r="D498" s="256">
        <f t="shared" ref="D498:D505" si="88">ROUND(C498,2)</f>
        <v>0</v>
      </c>
      <c r="E498" s="255"/>
      <c r="F498" s="356"/>
      <c r="G498" s="465">
        <f t="shared" ref="G498:G506" si="89">D498+F498</f>
        <v>0</v>
      </c>
      <c r="H498" s="257">
        <f t="shared" ref="H498:H505" si="90">ROUND(D498*E498,0)</f>
        <v>0</v>
      </c>
      <c r="J498" s="618">
        <f>ROUND((E498-$P$1)/(1+$L$3),0)</f>
        <v>-5841</v>
      </c>
      <c r="L498" s="620">
        <f>ROUND((((J498*$L$3)+J498)*$L$5),0)</f>
        <v>0</v>
      </c>
      <c r="M498" s="620"/>
      <c r="N498" s="455">
        <f>D498</f>
        <v>0</v>
      </c>
      <c r="P498" s="621">
        <f>ROUND(L498*N498,0)</f>
        <v>0</v>
      </c>
      <c r="T498" s="451" t="s">
        <v>1354</v>
      </c>
      <c r="U498" s="619">
        <f t="shared" ref="U498:U505" si="91">ROUND($H498+$P498,0)</f>
        <v>0</v>
      </c>
      <c r="Y498" s="621"/>
      <c r="AB498" s="451" t="s">
        <v>1340</v>
      </c>
      <c r="AC498" s="450" t="s">
        <v>326</v>
      </c>
      <c r="AD498" s="620">
        <f t="shared" ref="AD498:AD505" si="92">D498</f>
        <v>0</v>
      </c>
      <c r="AG498" s="614" t="s">
        <v>1345</v>
      </c>
      <c r="AH498" s="615">
        <f>DSUM($AB$497:$AD$505,$AD$8,$AL$277:$AN$278)</f>
        <v>0</v>
      </c>
      <c r="AM498" s="451"/>
      <c r="AO498" s="452"/>
      <c r="AP498" s="452"/>
      <c r="AQ498" s="452"/>
      <c r="AR498" s="452"/>
      <c r="AS498" s="452"/>
      <c r="AT498" s="452"/>
      <c r="AU498" s="452"/>
      <c r="AV498" s="452"/>
      <c r="AW498" s="452"/>
      <c r="AX498" s="452"/>
      <c r="AY498" s="452"/>
      <c r="AZ498" s="452"/>
      <c r="BA498" s="452"/>
      <c r="BB498" s="452"/>
      <c r="BC498" s="452"/>
      <c r="BD498" s="452"/>
      <c r="BE498" s="452"/>
      <c r="BF498" s="452"/>
      <c r="BG498" s="452"/>
      <c r="BH498" s="452"/>
      <c r="BI498" s="452"/>
      <c r="BJ498" s="452"/>
      <c r="BK498" s="452"/>
      <c r="BL498" s="452"/>
      <c r="BM498" s="452"/>
      <c r="BN498" s="452"/>
      <c r="BO498" s="452"/>
      <c r="BP498" s="452"/>
    </row>
    <row r="499" spans="1:68" s="450" customFormat="1" ht="15" hidden="1" customHeight="1" x14ac:dyDescent="0.3">
      <c r="A499" s="251" t="s">
        <v>323</v>
      </c>
      <c r="B499" s="355" t="s">
        <v>324</v>
      </c>
      <c r="C499" s="256">
        <v>0</v>
      </c>
      <c r="D499" s="256">
        <f t="shared" si="88"/>
        <v>0</v>
      </c>
      <c r="E499" s="255"/>
      <c r="F499" s="356"/>
      <c r="G499" s="256">
        <f t="shared" si="89"/>
        <v>0</v>
      </c>
      <c r="H499" s="257">
        <f t="shared" si="90"/>
        <v>0</v>
      </c>
      <c r="J499" s="618">
        <f>ROUND((E499-$P$1)/(1+$L$3),0)</f>
        <v>-5841</v>
      </c>
      <c r="K499" s="619"/>
      <c r="L499" s="620">
        <f>ROUND((((J499*$L$3)+J499)*$L$5),0)</f>
        <v>0</v>
      </c>
      <c r="M499" s="620"/>
      <c r="N499" s="455">
        <f>D499</f>
        <v>0</v>
      </c>
      <c r="P499" s="621">
        <f>ROUND(L499*N499,0)</f>
        <v>0</v>
      </c>
      <c r="T499" s="451" t="s">
        <v>1354</v>
      </c>
      <c r="U499" s="619">
        <f t="shared" si="91"/>
        <v>0</v>
      </c>
      <c r="Y499" s="621"/>
      <c r="AB499" s="451" t="s">
        <v>1340</v>
      </c>
      <c r="AC499" s="450" t="s">
        <v>326</v>
      </c>
      <c r="AD499" s="620">
        <f t="shared" si="92"/>
        <v>0</v>
      </c>
      <c r="AM499" s="451"/>
      <c r="AO499" s="452"/>
      <c r="AP499" s="452"/>
      <c r="AQ499" s="452"/>
      <c r="AR499" s="452"/>
      <c r="AS499" s="452"/>
      <c r="AT499" s="452"/>
      <c r="AU499" s="452"/>
      <c r="AV499" s="452"/>
      <c r="AW499" s="452"/>
      <c r="AX499" s="452"/>
      <c r="AY499" s="452"/>
      <c r="AZ499" s="452"/>
      <c r="BA499" s="452"/>
      <c r="BB499" s="452"/>
      <c r="BC499" s="452"/>
      <c r="BD499" s="452"/>
      <c r="BE499" s="452"/>
      <c r="BF499" s="452"/>
      <c r="BG499" s="452"/>
      <c r="BH499" s="452"/>
      <c r="BI499" s="452"/>
      <c r="BJ499" s="452"/>
      <c r="BK499" s="452"/>
      <c r="BL499" s="452"/>
      <c r="BM499" s="452"/>
      <c r="BN499" s="452"/>
      <c r="BO499" s="452"/>
      <c r="BP499" s="452"/>
    </row>
    <row r="500" spans="1:68" s="450" customFormat="1" ht="15" hidden="1" customHeight="1" thickBot="1" x14ac:dyDescent="0.35">
      <c r="A500" s="251" t="s">
        <v>1391</v>
      </c>
      <c r="B500" s="355" t="s">
        <v>1392</v>
      </c>
      <c r="C500" s="256">
        <v>0</v>
      </c>
      <c r="D500" s="799">
        <f>ROUND(C500,3)</f>
        <v>0</v>
      </c>
      <c r="E500" s="468"/>
      <c r="F500" s="469"/>
      <c r="G500" s="256">
        <f t="shared" si="89"/>
        <v>0</v>
      </c>
      <c r="H500" s="257">
        <f t="shared" si="90"/>
        <v>0</v>
      </c>
      <c r="J500" s="618">
        <f>ROUND((E500-$P$1)/(1+$L$3),0)</f>
        <v>-5841</v>
      </c>
      <c r="K500" s="619"/>
      <c r="L500" s="620">
        <f>ROUND((((J500*$L$3)+J500)*$L$5),0)</f>
        <v>0</v>
      </c>
      <c r="M500" s="620"/>
      <c r="N500" s="455">
        <f>D500</f>
        <v>0</v>
      </c>
      <c r="P500" s="621">
        <f>ROUND(L500*N500,0)</f>
        <v>0</v>
      </c>
      <c r="T500" s="451" t="s">
        <v>1354</v>
      </c>
      <c r="U500" s="619">
        <f t="shared" si="91"/>
        <v>0</v>
      </c>
      <c r="Y500" s="621"/>
      <c r="AB500" s="451" t="s">
        <v>1340</v>
      </c>
      <c r="AC500" s="450" t="s">
        <v>1333</v>
      </c>
      <c r="AD500" s="620">
        <f t="shared" si="92"/>
        <v>0</v>
      </c>
      <c r="AG500" s="451"/>
      <c r="AH500" s="624">
        <f>SUM(AH494:AH499)</f>
        <v>0</v>
      </c>
      <c r="AM500" s="451"/>
      <c r="AO500" s="452"/>
      <c r="AP500" s="452"/>
      <c r="AQ500" s="452"/>
      <c r="AR500" s="452"/>
      <c r="AS500" s="452"/>
      <c r="AT500" s="452"/>
      <c r="AU500" s="452"/>
      <c r="AV500" s="452"/>
      <c r="AW500" s="452"/>
      <c r="AX500" s="452"/>
      <c r="AY500" s="452"/>
      <c r="AZ500" s="452"/>
      <c r="BA500" s="452"/>
      <c r="BB500" s="452"/>
      <c r="BC500" s="452"/>
      <c r="BD500" s="452"/>
      <c r="BE500" s="452"/>
      <c r="BF500" s="452"/>
      <c r="BG500" s="452"/>
      <c r="BH500" s="452"/>
      <c r="BI500" s="452"/>
      <c r="BJ500" s="452"/>
      <c r="BK500" s="452"/>
      <c r="BL500" s="452"/>
      <c r="BM500" s="452"/>
      <c r="BN500" s="452"/>
      <c r="BO500" s="452"/>
      <c r="BP500" s="452"/>
    </row>
    <row r="501" spans="1:68" s="450" customFormat="1" ht="15" hidden="1" customHeight="1" thickTop="1" x14ac:dyDescent="0.3">
      <c r="A501" s="251" t="s">
        <v>1391</v>
      </c>
      <c r="B501" s="355" t="s">
        <v>1393</v>
      </c>
      <c r="C501" s="256">
        <v>0</v>
      </c>
      <c r="D501" s="254">
        <f t="shared" si="88"/>
        <v>0</v>
      </c>
      <c r="E501" s="468"/>
      <c r="F501" s="469"/>
      <c r="G501" s="256">
        <f t="shared" si="89"/>
        <v>0</v>
      </c>
      <c r="H501" s="257">
        <f t="shared" si="90"/>
        <v>0</v>
      </c>
      <c r="J501" s="618">
        <f>ROUND((E501-$P$1)/(1+$L$3),0)</f>
        <v>-5841</v>
      </c>
      <c r="K501" s="619"/>
      <c r="L501" s="620">
        <f>ROUND((((J501*$L$3)+J501)*$L$5),0)</f>
        <v>0</v>
      </c>
      <c r="M501" s="620"/>
      <c r="N501" s="455">
        <f>D501</f>
        <v>0</v>
      </c>
      <c r="P501" s="621">
        <f>ROUND(L501*N501,0)</f>
        <v>0</v>
      </c>
      <c r="T501" s="451" t="s">
        <v>1354</v>
      </c>
      <c r="U501" s="619">
        <f t="shared" si="91"/>
        <v>0</v>
      </c>
      <c r="Y501" s="621"/>
      <c r="AB501" s="451" t="s">
        <v>1340</v>
      </c>
      <c r="AC501" s="450" t="s">
        <v>1333</v>
      </c>
      <c r="AD501" s="620">
        <f t="shared" si="92"/>
        <v>0</v>
      </c>
      <c r="AG501" s="451"/>
      <c r="AM501" s="451"/>
      <c r="AO501" s="452"/>
      <c r="AP501" s="452"/>
      <c r="AQ501" s="452"/>
      <c r="AR501" s="452"/>
      <c r="AS501" s="452"/>
      <c r="AT501" s="452"/>
      <c r="AU501" s="452"/>
      <c r="AV501" s="452"/>
      <c r="AW501" s="452"/>
      <c r="AX501" s="452"/>
      <c r="AY501" s="452"/>
      <c r="AZ501" s="452"/>
      <c r="BA501" s="452"/>
      <c r="BB501" s="452"/>
      <c r="BC501" s="452"/>
      <c r="BD501" s="452"/>
      <c r="BE501" s="452"/>
      <c r="BF501" s="452"/>
      <c r="BG501" s="452"/>
      <c r="BH501" s="452"/>
      <c r="BI501" s="452"/>
      <c r="BJ501" s="452"/>
      <c r="BK501" s="452"/>
      <c r="BL501" s="452"/>
      <c r="BM501" s="452"/>
      <c r="BN501" s="452"/>
      <c r="BO501" s="452"/>
      <c r="BP501" s="452"/>
    </row>
    <row r="502" spans="1:68" s="450" customFormat="1" ht="15" hidden="1" customHeight="1" x14ac:dyDescent="0.3">
      <c r="A502" s="251" t="s">
        <v>347</v>
      </c>
      <c r="B502" s="355" t="s">
        <v>1618</v>
      </c>
      <c r="C502" s="256">
        <v>0</v>
      </c>
      <c r="D502" s="254">
        <f t="shared" si="88"/>
        <v>0</v>
      </c>
      <c r="E502" s="255"/>
      <c r="F502" s="356"/>
      <c r="G502" s="256">
        <f t="shared" si="89"/>
        <v>0</v>
      </c>
      <c r="H502" s="257">
        <f t="shared" si="90"/>
        <v>0</v>
      </c>
      <c r="J502" s="619"/>
      <c r="K502" s="619"/>
      <c r="L502" s="620"/>
      <c r="M502" s="620"/>
      <c r="N502" s="455"/>
      <c r="T502" s="451" t="s">
        <v>1330</v>
      </c>
      <c r="U502" s="619">
        <f t="shared" si="91"/>
        <v>0</v>
      </c>
      <c r="Y502" s="621"/>
      <c r="AB502" s="451" t="s">
        <v>1340</v>
      </c>
      <c r="AC502" s="450" t="s">
        <v>1317</v>
      </c>
      <c r="AD502" s="620">
        <f t="shared" si="92"/>
        <v>0</v>
      </c>
      <c r="AG502" s="451"/>
      <c r="AM502" s="451"/>
      <c r="AO502" s="452"/>
      <c r="AP502" s="452"/>
      <c r="AQ502" s="452"/>
      <c r="AR502" s="452"/>
      <c r="AS502" s="452"/>
      <c r="AT502" s="452"/>
      <c r="AU502" s="452"/>
      <c r="AV502" s="452"/>
      <c r="AW502" s="452"/>
      <c r="AX502" s="452"/>
      <c r="AY502" s="452"/>
      <c r="AZ502" s="452"/>
      <c r="BA502" s="452"/>
      <c r="BB502" s="452"/>
      <c r="BC502" s="452"/>
      <c r="BD502" s="452"/>
      <c r="BE502" s="452"/>
      <c r="BF502" s="452"/>
      <c r="BG502" s="452"/>
      <c r="BH502" s="452"/>
      <c r="BI502" s="452"/>
      <c r="BJ502" s="452"/>
      <c r="BK502" s="452"/>
      <c r="BL502" s="452"/>
      <c r="BM502" s="452"/>
      <c r="BN502" s="452"/>
      <c r="BO502" s="452"/>
      <c r="BP502" s="452"/>
    </row>
    <row r="503" spans="1:68" s="450" customFormat="1" ht="15" hidden="1" customHeight="1" x14ac:dyDescent="0.3">
      <c r="A503" s="251" t="s">
        <v>347</v>
      </c>
      <c r="B503" s="355" t="s">
        <v>1619</v>
      </c>
      <c r="C503" s="256">
        <v>0</v>
      </c>
      <c r="D503" s="254">
        <f t="shared" si="88"/>
        <v>0</v>
      </c>
      <c r="E503" s="255"/>
      <c r="F503" s="356"/>
      <c r="G503" s="256">
        <f t="shared" si="89"/>
        <v>0</v>
      </c>
      <c r="H503" s="257">
        <f t="shared" si="90"/>
        <v>0</v>
      </c>
      <c r="K503" s="619"/>
      <c r="N503" s="455"/>
      <c r="T503" s="451" t="s">
        <v>1330</v>
      </c>
      <c r="U503" s="619">
        <f t="shared" si="91"/>
        <v>0</v>
      </c>
      <c r="Y503" s="621"/>
      <c r="AB503" s="451" t="s">
        <v>1340</v>
      </c>
      <c r="AC503" s="450" t="s">
        <v>1317</v>
      </c>
      <c r="AD503" s="620">
        <f>ROUND(D503/7.5,2)</f>
        <v>0</v>
      </c>
      <c r="AG503" s="451"/>
      <c r="AM503" s="451"/>
      <c r="AO503" s="452"/>
      <c r="AP503" s="452"/>
      <c r="AQ503" s="452"/>
      <c r="AR503" s="452"/>
      <c r="AS503" s="452"/>
      <c r="AT503" s="452"/>
      <c r="AU503" s="452"/>
      <c r="AV503" s="452"/>
      <c r="AW503" s="452"/>
      <c r="AX503" s="452"/>
      <c r="AY503" s="452"/>
      <c r="AZ503" s="452"/>
      <c r="BA503" s="452"/>
      <c r="BB503" s="452"/>
      <c r="BC503" s="452"/>
      <c r="BD503" s="452"/>
      <c r="BE503" s="452"/>
      <c r="BF503" s="452"/>
      <c r="BG503" s="452"/>
      <c r="BH503" s="452"/>
      <c r="BI503" s="452"/>
      <c r="BJ503" s="452"/>
      <c r="BK503" s="452"/>
      <c r="BL503" s="452"/>
      <c r="BM503" s="452"/>
      <c r="BN503" s="452"/>
      <c r="BO503" s="452"/>
      <c r="BP503" s="452"/>
    </row>
    <row r="504" spans="1:68" s="450" customFormat="1" ht="15" hidden="1" customHeight="1" x14ac:dyDescent="0.3">
      <c r="A504" s="251" t="s">
        <v>350</v>
      </c>
      <c r="B504" s="355" t="s">
        <v>1623</v>
      </c>
      <c r="C504" s="256">
        <v>0</v>
      </c>
      <c r="D504" s="254">
        <f t="shared" si="88"/>
        <v>0</v>
      </c>
      <c r="E504" s="255"/>
      <c r="F504" s="356"/>
      <c r="G504" s="256">
        <f t="shared" si="89"/>
        <v>0</v>
      </c>
      <c r="H504" s="257">
        <f t="shared" si="90"/>
        <v>0</v>
      </c>
      <c r="N504" s="455"/>
      <c r="T504" s="451" t="s">
        <v>1330</v>
      </c>
      <c r="U504" s="619">
        <f t="shared" si="91"/>
        <v>0</v>
      </c>
      <c r="Y504" s="621"/>
      <c r="AB504" s="451" t="s">
        <v>1340</v>
      </c>
      <c r="AC504" s="450" t="s">
        <v>1345</v>
      </c>
      <c r="AD504" s="620">
        <f t="shared" si="92"/>
        <v>0</v>
      </c>
      <c r="AG504" s="451"/>
      <c r="AM504" s="451"/>
      <c r="AO504" s="452"/>
      <c r="AP504" s="452"/>
      <c r="AQ504" s="452"/>
      <c r="AR504" s="452"/>
      <c r="AS504" s="452"/>
      <c r="AT504" s="452"/>
      <c r="AU504" s="452"/>
      <c r="AV504" s="452"/>
      <c r="AW504" s="452"/>
      <c r="AX504" s="452"/>
      <c r="AY504" s="452"/>
      <c r="AZ504" s="452"/>
      <c r="BA504" s="452"/>
      <c r="BB504" s="452"/>
      <c r="BC504" s="452"/>
      <c r="BD504" s="452"/>
      <c r="BE504" s="452"/>
      <c r="BF504" s="452"/>
      <c r="BG504" s="452"/>
      <c r="BH504" s="452"/>
      <c r="BI504" s="452"/>
      <c r="BJ504" s="452"/>
      <c r="BK504" s="452"/>
      <c r="BL504" s="452"/>
      <c r="BM504" s="452"/>
      <c r="BN504" s="452"/>
      <c r="BO504" s="452"/>
      <c r="BP504" s="452"/>
    </row>
    <row r="505" spans="1:68" s="450" customFormat="1" ht="15" hidden="1" customHeight="1" thickBot="1" x14ac:dyDescent="0.35">
      <c r="A505" s="800" t="s">
        <v>348</v>
      </c>
      <c r="B505" s="801" t="s">
        <v>1621</v>
      </c>
      <c r="C505" s="514">
        <v>0</v>
      </c>
      <c r="D505" s="802">
        <f t="shared" si="88"/>
        <v>0</v>
      </c>
      <c r="E505" s="803"/>
      <c r="F505" s="356"/>
      <c r="G505" s="256">
        <f t="shared" si="89"/>
        <v>0</v>
      </c>
      <c r="H505" s="473">
        <f t="shared" si="90"/>
        <v>0</v>
      </c>
      <c r="J505" s="619"/>
      <c r="L505" s="620"/>
      <c r="M505" s="620"/>
      <c r="N505" s="455"/>
      <c r="T505" s="451" t="s">
        <v>1330</v>
      </c>
      <c r="U505" s="619">
        <f t="shared" si="91"/>
        <v>0</v>
      </c>
      <c r="Y505" s="621"/>
      <c r="AB505" s="451" t="s">
        <v>1340</v>
      </c>
      <c r="AC505" s="450" t="s">
        <v>1344</v>
      </c>
      <c r="AD505" s="620">
        <f t="shared" si="92"/>
        <v>0</v>
      </c>
      <c r="AE505" s="626">
        <f>SUM(AD498:AD505)</f>
        <v>0</v>
      </c>
      <c r="AG505" s="451"/>
      <c r="AM505" s="451"/>
      <c r="AO505" s="452"/>
      <c r="AP505" s="452"/>
      <c r="AQ505" s="452"/>
      <c r="AR505" s="452"/>
      <c r="AS505" s="452"/>
      <c r="AT505" s="452"/>
      <c r="AU505" s="452"/>
      <c r="AV505" s="452"/>
      <c r="AW505" s="452"/>
      <c r="AX505" s="452"/>
      <c r="AY505" s="452"/>
      <c r="AZ505" s="452"/>
      <c r="BA505" s="452"/>
      <c r="BB505" s="452"/>
      <c r="BC505" s="452"/>
      <c r="BD505" s="452"/>
      <c r="BE505" s="452"/>
      <c r="BF505" s="452"/>
      <c r="BG505" s="452"/>
      <c r="BH505" s="452"/>
      <c r="BI505" s="452"/>
      <c r="BJ505" s="452"/>
      <c r="BK505" s="452"/>
      <c r="BL505" s="452"/>
      <c r="BM505" s="452"/>
      <c r="BN505" s="452"/>
      <c r="BO505" s="452"/>
      <c r="BP505" s="452"/>
    </row>
    <row r="506" spans="1:68" s="450" customFormat="1" ht="15" hidden="1" customHeight="1" thickBot="1" x14ac:dyDescent="0.35">
      <c r="A506" s="509"/>
      <c r="B506" s="510" t="s">
        <v>1634</v>
      </c>
      <c r="C506" s="511"/>
      <c r="D506" s="511"/>
      <c r="E506" s="512">
        <v>0</v>
      </c>
      <c r="F506" s="513"/>
      <c r="G506" s="514">
        <f t="shared" si="89"/>
        <v>0</v>
      </c>
      <c r="H506" s="432">
        <f>+P506</f>
        <v>0</v>
      </c>
      <c r="K506" s="619"/>
      <c r="N506" s="455"/>
      <c r="P506" s="620">
        <f>SUM(P498:P505)</f>
        <v>0</v>
      </c>
      <c r="T506" s="451"/>
      <c r="Y506" s="621"/>
      <c r="AB506" s="451"/>
      <c r="AG506" s="1417" t="s">
        <v>1796</v>
      </c>
      <c r="AH506" s="1417"/>
      <c r="AM506" s="451"/>
      <c r="AO506" s="452"/>
      <c r="AP506" s="452"/>
      <c r="AQ506" s="452"/>
      <c r="AR506" s="452"/>
      <c r="AS506" s="452"/>
      <c r="AT506" s="452"/>
      <c r="AU506" s="452"/>
      <c r="AV506" s="452"/>
      <c r="AW506" s="452"/>
      <c r="AX506" s="452"/>
      <c r="AY506" s="452"/>
      <c r="AZ506" s="452"/>
      <c r="BA506" s="452"/>
      <c r="BB506" s="452"/>
      <c r="BC506" s="452"/>
      <c r="BD506" s="452"/>
      <c r="BE506" s="452"/>
      <c r="BF506" s="452"/>
      <c r="BG506" s="452"/>
      <c r="BH506" s="452"/>
      <c r="BI506" s="452"/>
      <c r="BJ506" s="452"/>
      <c r="BK506" s="452"/>
      <c r="BL506" s="452"/>
      <c r="BM506" s="452"/>
      <c r="BN506" s="452"/>
      <c r="BO506" s="452"/>
      <c r="BP506" s="452"/>
    </row>
    <row r="507" spans="1:68" s="450" customFormat="1" ht="15" hidden="1" customHeight="1" x14ac:dyDescent="0.3">
      <c r="A507" s="475"/>
      <c r="B507" s="476"/>
      <c r="C507" s="476"/>
      <c r="D507" s="477"/>
      <c r="E507" s="478" t="s">
        <v>217</v>
      </c>
      <c r="F507" s="482"/>
      <c r="G507" s="482"/>
      <c r="H507" s="481"/>
      <c r="N507" s="455"/>
      <c r="T507" s="451"/>
      <c r="Y507" s="621"/>
      <c r="AB507" s="451"/>
      <c r="AG507" s="614" t="s">
        <v>1396</v>
      </c>
      <c r="AH507" s="615">
        <f>DSUM($AB$510:$AD$519,$AD$8,$AL$213:$AN$214)</f>
        <v>0</v>
      </c>
      <c r="AM507" s="451"/>
      <c r="AO507" s="452"/>
      <c r="AP507" s="452"/>
      <c r="AQ507" s="452"/>
      <c r="AR507" s="452"/>
      <c r="AS507" s="452"/>
      <c r="AT507" s="452"/>
      <c r="AU507" s="452"/>
      <c r="AV507" s="452"/>
      <c r="AW507" s="452"/>
      <c r="AX507" s="452"/>
      <c r="AY507" s="452"/>
      <c r="AZ507" s="452"/>
      <c r="BA507" s="452"/>
      <c r="BB507" s="452"/>
      <c r="BC507" s="452"/>
      <c r="BD507" s="452"/>
      <c r="BE507" s="452"/>
      <c r="BF507" s="452"/>
      <c r="BG507" s="452"/>
      <c r="BH507" s="452"/>
      <c r="BI507" s="452"/>
      <c r="BJ507" s="452"/>
      <c r="BK507" s="452"/>
      <c r="BL507" s="452"/>
      <c r="BM507" s="452"/>
      <c r="BN507" s="452"/>
      <c r="BO507" s="452"/>
      <c r="BP507" s="452"/>
    </row>
    <row r="508" spans="1:68" s="450" customFormat="1" ht="15" hidden="1" customHeight="1" thickBot="1" x14ac:dyDescent="0.35">
      <c r="A508" s="393"/>
      <c r="B508" s="394"/>
      <c r="C508" s="394"/>
      <c r="D508" s="395"/>
      <c r="E508" s="396" t="s">
        <v>1394</v>
      </c>
      <c r="F508" s="482"/>
      <c r="G508" s="482"/>
      <c r="H508" s="483">
        <f>SUM(H498:H506)</f>
        <v>0</v>
      </c>
      <c r="N508" s="455"/>
      <c r="T508" s="451"/>
      <c r="Y508" s="621"/>
      <c r="AB508" s="451"/>
      <c r="AG508" s="614" t="s">
        <v>1254</v>
      </c>
      <c r="AH508" s="615">
        <f>DSUM($AB$510:$AD$519,$AD$8,$AL$235:$AN$236)</f>
        <v>0</v>
      </c>
      <c r="AM508" s="451"/>
      <c r="AO508" s="452"/>
      <c r="AP508" s="452"/>
      <c r="AQ508" s="452"/>
      <c r="AR508" s="452"/>
      <c r="AS508" s="452"/>
      <c r="AT508" s="452"/>
      <c r="AU508" s="452"/>
      <c r="AV508" s="452"/>
      <c r="AW508" s="452"/>
      <c r="AX508" s="452"/>
      <c r="AY508" s="452"/>
      <c r="AZ508" s="452"/>
      <c r="BA508" s="452"/>
      <c r="BB508" s="452"/>
      <c r="BC508" s="452"/>
      <c r="BD508" s="452"/>
      <c r="BE508" s="452"/>
      <c r="BF508" s="452"/>
      <c r="BG508" s="452"/>
      <c r="BH508" s="452"/>
      <c r="BI508" s="452"/>
      <c r="BJ508" s="452"/>
      <c r="BK508" s="452"/>
      <c r="BL508" s="452"/>
      <c r="BM508" s="452"/>
      <c r="BN508" s="452"/>
      <c r="BO508" s="452"/>
      <c r="BP508" s="452"/>
    </row>
    <row r="509" spans="1:68" s="450" customFormat="1" ht="15" hidden="1" customHeight="1" thickBot="1" x14ac:dyDescent="0.35">
      <c r="A509" s="789"/>
      <c r="B509" s="790"/>
      <c r="C509" s="790"/>
      <c r="D509" s="791"/>
      <c r="E509" s="487" t="s">
        <v>1370</v>
      </c>
      <c r="F509" s="804"/>
      <c r="G509" s="804"/>
      <c r="H509" s="489">
        <f>H507-H508</f>
        <v>0</v>
      </c>
      <c r="N509" s="455"/>
      <c r="Y509" s="621"/>
      <c r="AB509" s="451"/>
      <c r="AC509" s="54" t="s">
        <v>1793</v>
      </c>
      <c r="AG509" s="614" t="s">
        <v>1398</v>
      </c>
      <c r="AH509" s="615">
        <f>DSUM($AB$510:$AD$519,$AD$8,$AL$262:$AN$263)</f>
        <v>0</v>
      </c>
      <c r="AM509" s="451"/>
      <c r="AO509" s="452"/>
      <c r="AP509" s="452"/>
      <c r="AQ509" s="452"/>
      <c r="AR509" s="452"/>
      <c r="AS509" s="452"/>
      <c r="AT509" s="452"/>
      <c r="AU509" s="452"/>
      <c r="AV509" s="452"/>
      <c r="AW509" s="452"/>
      <c r="AX509" s="452"/>
      <c r="AY509" s="452"/>
      <c r="AZ509" s="452"/>
      <c r="BA509" s="452"/>
      <c r="BB509" s="452"/>
      <c r="BC509" s="452"/>
      <c r="BD509" s="452"/>
      <c r="BE509" s="452"/>
      <c r="BF509" s="452"/>
      <c r="BG509" s="452"/>
      <c r="BH509" s="452"/>
      <c r="BI509" s="452"/>
      <c r="BJ509" s="452"/>
      <c r="BK509" s="452"/>
      <c r="BL509" s="452"/>
      <c r="BM509" s="452"/>
      <c r="BN509" s="452"/>
      <c r="BO509" s="452"/>
      <c r="BP509" s="452"/>
    </row>
    <row r="510" spans="1:68" s="450" customFormat="1" ht="15" hidden="1" customHeight="1" x14ac:dyDescent="0.3">
      <c r="A510" s="520" t="s">
        <v>1797</v>
      </c>
      <c r="B510" s="521"/>
      <c r="C510" s="521"/>
      <c r="D510" s="522"/>
      <c r="E510" s="523"/>
      <c r="F510" s="523"/>
      <c r="G510" s="523"/>
      <c r="H510" s="454"/>
      <c r="N510" s="455"/>
      <c r="T510" s="456" t="s">
        <v>1365</v>
      </c>
      <c r="U510" s="457" t="s">
        <v>1280</v>
      </c>
      <c r="Y510" s="455"/>
      <c r="AB510" s="457" t="s">
        <v>235</v>
      </c>
      <c r="AC510" s="457" t="s">
        <v>1310</v>
      </c>
      <c r="AD510" s="457" t="s">
        <v>1311</v>
      </c>
      <c r="AG510" s="614" t="s">
        <v>1637</v>
      </c>
      <c r="AH510" s="615">
        <f>DSUM($AB$510:$AD$519,$AD$8,$AL$283:$AN$284)</f>
        <v>0</v>
      </c>
      <c r="AM510" s="451"/>
      <c r="AO510" s="452"/>
      <c r="AP510" s="452"/>
      <c r="AQ510" s="452"/>
      <c r="AR510" s="452"/>
      <c r="AS510" s="452"/>
      <c r="AT510" s="452"/>
      <c r="AU510" s="452"/>
      <c r="AV510" s="452"/>
      <c r="AW510" s="452"/>
      <c r="AX510" s="452"/>
      <c r="AY510" s="452"/>
      <c r="AZ510" s="452"/>
      <c r="BA510" s="452"/>
      <c r="BB510" s="452"/>
      <c r="BC510" s="452"/>
      <c r="BD510" s="452"/>
      <c r="BE510" s="452"/>
      <c r="BF510" s="452"/>
      <c r="BG510" s="452"/>
      <c r="BH510" s="452"/>
      <c r="BI510" s="452"/>
      <c r="BJ510" s="452"/>
      <c r="BK510" s="452"/>
      <c r="BL510" s="452"/>
      <c r="BM510" s="452"/>
      <c r="BN510" s="452"/>
      <c r="BO510" s="452"/>
      <c r="BP510" s="452"/>
    </row>
    <row r="511" spans="1:68" s="450" customFormat="1" ht="15" hidden="1" customHeight="1" x14ac:dyDescent="0.3">
      <c r="A511" s="805" t="s">
        <v>1395</v>
      </c>
      <c r="B511" s="806" t="s">
        <v>1396</v>
      </c>
      <c r="C511" s="807">
        <v>0</v>
      </c>
      <c r="D511" s="808">
        <f t="shared" ref="D511:D519" si="93">ROUND(C511,2)</f>
        <v>0</v>
      </c>
      <c r="E511" s="809"/>
      <c r="F511" s="810"/>
      <c r="G511" s="811">
        <f t="shared" ref="G511:G520" si="94">D511+F511</f>
        <v>0</v>
      </c>
      <c r="H511" s="812">
        <f t="shared" ref="H511:H519" si="95">ROUND(D511*E511,0)</f>
        <v>0</v>
      </c>
      <c r="J511" s="618">
        <f>ROUND((E511-$P$1)/(1+$L$3),0)</f>
        <v>-5841</v>
      </c>
      <c r="L511" s="620">
        <f>ROUND((((J511*$L$3)+J511)*$L$5),0)</f>
        <v>0</v>
      </c>
      <c r="M511" s="620"/>
      <c r="N511" s="455">
        <f>D511</f>
        <v>0</v>
      </c>
      <c r="P511" s="621">
        <f>ROUND(L511*N511,0)</f>
        <v>0</v>
      </c>
      <c r="T511" s="451" t="s">
        <v>1354</v>
      </c>
      <c r="U511" s="619">
        <f t="shared" ref="U511:U520" si="96">ROUND($H511+$P511,0)</f>
        <v>0</v>
      </c>
      <c r="V511" s="452"/>
      <c r="W511" s="452"/>
      <c r="X511" s="452"/>
      <c r="Y511" s="455"/>
      <c r="AB511" s="451" t="s">
        <v>1340</v>
      </c>
      <c r="AC511" s="450" t="s">
        <v>1396</v>
      </c>
      <c r="AD511" s="620">
        <f>D511</f>
        <v>0</v>
      </c>
      <c r="AG511" s="451"/>
      <c r="AM511" s="451"/>
      <c r="AO511" s="452"/>
      <c r="AP511" s="452"/>
      <c r="AQ511" s="452"/>
      <c r="AR511" s="452"/>
      <c r="AS511" s="452"/>
      <c r="AT511" s="452"/>
      <c r="AU511" s="452"/>
      <c r="AV511" s="452"/>
      <c r="AW511" s="452"/>
      <c r="AX511" s="452"/>
      <c r="AY511" s="452"/>
      <c r="AZ511" s="452"/>
      <c r="BA511" s="452"/>
      <c r="BB511" s="452"/>
      <c r="BC511" s="452"/>
      <c r="BD511" s="452"/>
      <c r="BE511" s="452"/>
      <c r="BF511" s="452"/>
      <c r="BG511" s="452"/>
      <c r="BH511" s="452"/>
      <c r="BI511" s="452"/>
      <c r="BJ511" s="452"/>
      <c r="BK511" s="452"/>
      <c r="BL511" s="452"/>
      <c r="BM511" s="452"/>
      <c r="BN511" s="452"/>
      <c r="BO511" s="452"/>
      <c r="BP511" s="452"/>
    </row>
    <row r="512" spans="1:68" s="450" customFormat="1" ht="15" hidden="1" customHeight="1" thickBot="1" x14ac:dyDescent="0.35">
      <c r="A512" s="251" t="s">
        <v>1395</v>
      </c>
      <c r="B512" s="355" t="s">
        <v>1904</v>
      </c>
      <c r="C512" s="253">
        <v>0</v>
      </c>
      <c r="D512" s="254">
        <f>ROUND(C512,2)</f>
        <v>0</v>
      </c>
      <c r="E512" s="468"/>
      <c r="F512" s="469"/>
      <c r="G512" s="256">
        <f>D512+F512</f>
        <v>0</v>
      </c>
      <c r="H512" s="257">
        <f>ROUND(D512*E512,0)</f>
        <v>0</v>
      </c>
      <c r="J512" s="618">
        <f>ROUND((E512-$P$1)/(1+$L$3),0)</f>
        <v>-5841</v>
      </c>
      <c r="K512" s="619"/>
      <c r="L512" s="620">
        <f>ROUND((((J512*$L$3)+J512)*$L$5),0)</f>
        <v>0</v>
      </c>
      <c r="M512" s="620"/>
      <c r="N512" s="455">
        <f>D512</f>
        <v>0</v>
      </c>
      <c r="P512" s="621">
        <f>ROUND(L512*N512,0)</f>
        <v>0</v>
      </c>
      <c r="T512" s="451" t="s">
        <v>1354</v>
      </c>
      <c r="U512" s="619">
        <f t="shared" si="96"/>
        <v>0</v>
      </c>
      <c r="V512" s="452"/>
      <c r="W512" s="452"/>
      <c r="X512" s="452"/>
      <c r="Y512" s="455"/>
      <c r="AB512" s="451" t="s">
        <v>1340</v>
      </c>
      <c r="AC512" s="450" t="s">
        <v>1396</v>
      </c>
      <c r="AD512" s="620">
        <f>D512</f>
        <v>0</v>
      </c>
      <c r="AG512" s="451"/>
      <c r="AH512" s="624">
        <f>SUM(AH507:AH510)</f>
        <v>0</v>
      </c>
      <c r="AM512" s="451"/>
      <c r="AO512" s="452"/>
      <c r="AP512" s="452"/>
      <c r="AQ512" s="452"/>
      <c r="AR512" s="452"/>
      <c r="AS512" s="452"/>
      <c r="AT512" s="452"/>
      <c r="AU512" s="452"/>
      <c r="AV512" s="452"/>
      <c r="AW512" s="452"/>
      <c r="AX512" s="452"/>
      <c r="AY512" s="452"/>
      <c r="AZ512" s="452"/>
      <c r="BA512" s="452"/>
      <c r="BB512" s="452"/>
      <c r="BC512" s="452"/>
      <c r="BD512" s="452"/>
      <c r="BE512" s="452"/>
      <c r="BF512" s="452"/>
      <c r="BG512" s="452"/>
      <c r="BH512" s="452"/>
      <c r="BI512" s="452"/>
      <c r="BJ512" s="452"/>
      <c r="BK512" s="452"/>
      <c r="BL512" s="452"/>
      <c r="BM512" s="452"/>
      <c r="BN512" s="452"/>
      <c r="BO512" s="452"/>
      <c r="BP512" s="452"/>
    </row>
    <row r="513" spans="1:68" s="450" customFormat="1" ht="15" hidden="1" customHeight="1" thickTop="1" x14ac:dyDescent="0.3">
      <c r="A513" s="251" t="s">
        <v>301</v>
      </c>
      <c r="B513" s="355" t="s">
        <v>302</v>
      </c>
      <c r="C513" s="467">
        <v>0</v>
      </c>
      <c r="D513" s="256">
        <f t="shared" si="93"/>
        <v>0</v>
      </c>
      <c r="E513" s="468"/>
      <c r="F513" s="469"/>
      <c r="G513" s="256">
        <f t="shared" si="94"/>
        <v>0</v>
      </c>
      <c r="H513" s="257">
        <f t="shared" si="95"/>
        <v>0</v>
      </c>
      <c r="J513" s="619"/>
      <c r="K513" s="619"/>
      <c r="L513" s="620"/>
      <c r="M513" s="620"/>
      <c r="N513" s="455"/>
      <c r="P513" s="621"/>
      <c r="T513" s="451" t="s">
        <v>1354</v>
      </c>
      <c r="U513" s="619">
        <f t="shared" si="96"/>
        <v>0</v>
      </c>
      <c r="V513" s="452"/>
      <c r="W513" s="452"/>
      <c r="X513" s="452"/>
      <c r="Y513" s="455"/>
      <c r="AB513" s="451" t="s">
        <v>1340</v>
      </c>
      <c r="AC513" s="450" t="s">
        <v>1254</v>
      </c>
      <c r="AD513" s="620">
        <f>ROUND(D513/(196*7.5),4)</f>
        <v>0</v>
      </c>
      <c r="AG513" s="451"/>
      <c r="AM513" s="451"/>
      <c r="AO513" s="452"/>
      <c r="AP513" s="452"/>
      <c r="AQ513" s="452"/>
      <c r="AR513" s="452"/>
      <c r="AS513" s="452"/>
      <c r="AT513" s="452"/>
      <c r="AU513" s="452"/>
      <c r="AV513" s="452"/>
      <c r="AW513" s="452"/>
      <c r="AX513" s="452"/>
      <c r="AY513" s="452"/>
      <c r="AZ513" s="452"/>
      <c r="BA513" s="452"/>
      <c r="BB513" s="452"/>
      <c r="BC513" s="452"/>
      <c r="BD513" s="452"/>
      <c r="BE513" s="452"/>
      <c r="BF513" s="452"/>
      <c r="BG513" s="452"/>
      <c r="BH513" s="452"/>
      <c r="BI513" s="452"/>
      <c r="BJ513" s="452"/>
      <c r="BK513" s="452"/>
      <c r="BL513" s="452"/>
      <c r="BM513" s="452"/>
      <c r="BN513" s="452"/>
      <c r="BO513" s="452"/>
      <c r="BP513" s="452"/>
    </row>
    <row r="514" spans="1:68" s="450" customFormat="1" ht="15" hidden="1" customHeight="1" x14ac:dyDescent="0.3">
      <c r="A514" s="251" t="s">
        <v>1397</v>
      </c>
      <c r="B514" s="355" t="s">
        <v>1398</v>
      </c>
      <c r="C514" s="253">
        <v>0</v>
      </c>
      <c r="D514" s="254">
        <f t="shared" si="93"/>
        <v>0</v>
      </c>
      <c r="E514" s="468"/>
      <c r="F514" s="469"/>
      <c r="G514" s="256">
        <f t="shared" si="94"/>
        <v>0</v>
      </c>
      <c r="H514" s="257">
        <f t="shared" si="95"/>
        <v>0</v>
      </c>
      <c r="K514" s="619"/>
      <c r="N514" s="455"/>
      <c r="T514" s="451" t="s">
        <v>1330</v>
      </c>
      <c r="U514" s="619">
        <f t="shared" si="96"/>
        <v>0</v>
      </c>
      <c r="V514" s="458"/>
      <c r="W514" s="458"/>
      <c r="X514" s="458"/>
      <c r="Y514" s="455"/>
      <c r="AB514" s="451" t="s">
        <v>1340</v>
      </c>
      <c r="AC514" s="450" t="s">
        <v>1257</v>
      </c>
      <c r="AD514" s="620">
        <f>D514</f>
        <v>0</v>
      </c>
      <c r="AG514" s="451"/>
      <c r="AM514" s="451"/>
      <c r="AO514" s="452"/>
      <c r="AP514" s="452"/>
      <c r="AQ514" s="452"/>
      <c r="AR514" s="452"/>
      <c r="AS514" s="452"/>
      <c r="AT514" s="452"/>
      <c r="AU514" s="452"/>
      <c r="AV514" s="452"/>
      <c r="AW514" s="452"/>
      <c r="AX514" s="452"/>
      <c r="AY514" s="452"/>
      <c r="AZ514" s="452"/>
      <c r="BA514" s="452"/>
      <c r="BB514" s="452"/>
      <c r="BC514" s="452"/>
      <c r="BD514" s="452"/>
      <c r="BE514" s="452"/>
      <c r="BF514" s="452"/>
      <c r="BG514" s="452"/>
      <c r="BH514" s="452"/>
      <c r="BI514" s="452"/>
      <c r="BJ514" s="452"/>
      <c r="BK514" s="452"/>
      <c r="BL514" s="452"/>
      <c r="BM514" s="452"/>
      <c r="BN514" s="452"/>
      <c r="BO514" s="452"/>
      <c r="BP514" s="452"/>
    </row>
    <row r="515" spans="1:68" s="450" customFormat="1" ht="15" hidden="1" customHeight="1" x14ac:dyDescent="0.3">
      <c r="A515" s="251" t="s">
        <v>1397</v>
      </c>
      <c r="B515" s="355" t="s">
        <v>1722</v>
      </c>
      <c r="C515" s="253">
        <v>0</v>
      </c>
      <c r="D515" s="254">
        <f>ROUND(C515,2)</f>
        <v>0</v>
      </c>
      <c r="E515" s="468"/>
      <c r="F515" s="469"/>
      <c r="G515" s="256">
        <f>D515+F515</f>
        <v>0</v>
      </c>
      <c r="H515" s="257">
        <f>ROUND(D515*E515,0)</f>
        <v>0</v>
      </c>
      <c r="N515" s="455"/>
      <c r="T515" s="451" t="s">
        <v>1330</v>
      </c>
      <c r="U515" s="619">
        <f t="shared" si="96"/>
        <v>0</v>
      </c>
      <c r="V515" s="458"/>
      <c r="W515" s="458"/>
      <c r="X515" s="458"/>
      <c r="Y515" s="455"/>
      <c r="AB515" s="451" t="s">
        <v>1340</v>
      </c>
      <c r="AC515" s="450" t="s">
        <v>1257</v>
      </c>
      <c r="AD515" s="620">
        <f>D515</f>
        <v>0</v>
      </c>
      <c r="AG515" s="451"/>
      <c r="AM515" s="451"/>
      <c r="AO515" s="452"/>
      <c r="AP515" s="452"/>
      <c r="AQ515" s="452"/>
      <c r="AR515" s="452"/>
      <c r="AS515" s="452"/>
      <c r="AT515" s="452"/>
      <c r="AU515" s="452"/>
      <c r="AV515" s="452"/>
      <c r="AW515" s="452"/>
      <c r="AX515" s="452"/>
      <c r="AY515" s="452"/>
      <c r="AZ515" s="452"/>
      <c r="BA515" s="452"/>
      <c r="BB515" s="452"/>
      <c r="BC515" s="452"/>
      <c r="BD515" s="452"/>
      <c r="BE515" s="452"/>
      <c r="BF515" s="452"/>
      <c r="BG515" s="452"/>
      <c r="BH515" s="452"/>
      <c r="BI515" s="452"/>
      <c r="BJ515" s="452"/>
      <c r="BK515" s="452"/>
      <c r="BL515" s="452"/>
      <c r="BM515" s="452"/>
      <c r="BN515" s="452"/>
      <c r="BO515" s="452"/>
      <c r="BP515" s="452"/>
    </row>
    <row r="516" spans="1:68" s="450" customFormat="1" ht="15" hidden="1" customHeight="1" x14ac:dyDescent="0.3">
      <c r="A516" s="251" t="s">
        <v>1397</v>
      </c>
      <c r="B516" s="355" t="s">
        <v>1294</v>
      </c>
      <c r="C516" s="253">
        <v>0</v>
      </c>
      <c r="D516" s="254">
        <f t="shared" si="93"/>
        <v>0</v>
      </c>
      <c r="E516" s="468"/>
      <c r="F516" s="469"/>
      <c r="G516" s="256">
        <f t="shared" si="94"/>
        <v>0</v>
      </c>
      <c r="H516" s="257">
        <f t="shared" si="95"/>
        <v>0</v>
      </c>
      <c r="N516" s="455"/>
      <c r="T516" s="451" t="s">
        <v>1330</v>
      </c>
      <c r="U516" s="619">
        <f t="shared" si="96"/>
        <v>0</v>
      </c>
      <c r="V516" s="458"/>
      <c r="W516" s="458"/>
      <c r="X516" s="458"/>
      <c r="Y516" s="455"/>
      <c r="AB516" s="451" t="s">
        <v>1340</v>
      </c>
      <c r="AC516" s="450" t="s">
        <v>1257</v>
      </c>
      <c r="AD516" s="620">
        <f>ROUND(D516/7.5,2)</f>
        <v>0</v>
      </c>
      <c r="AG516" s="813" t="s">
        <v>1819</v>
      </c>
      <c r="AH516" s="54"/>
      <c r="AM516" s="451"/>
      <c r="AO516" s="452"/>
      <c r="AP516" s="452"/>
      <c r="AQ516" s="452"/>
      <c r="AR516" s="452"/>
      <c r="AS516" s="452"/>
      <c r="AT516" s="452"/>
      <c r="AU516" s="452"/>
      <c r="AV516" s="452"/>
      <c r="AW516" s="452"/>
      <c r="AX516" s="452"/>
      <c r="AY516" s="452"/>
      <c r="AZ516" s="452"/>
      <c r="BA516" s="452"/>
      <c r="BB516" s="452"/>
      <c r="BC516" s="452"/>
      <c r="BD516" s="452"/>
      <c r="BE516" s="452"/>
      <c r="BF516" s="452"/>
      <c r="BG516" s="452"/>
      <c r="BH516" s="452"/>
      <c r="BI516" s="452"/>
      <c r="BJ516" s="452"/>
      <c r="BK516" s="452"/>
      <c r="BL516" s="452"/>
      <c r="BM516" s="452"/>
      <c r="BN516" s="452"/>
      <c r="BO516" s="452"/>
      <c r="BP516" s="452"/>
    </row>
    <row r="517" spans="1:68" s="450" customFormat="1" ht="15" hidden="1" customHeight="1" x14ac:dyDescent="0.3">
      <c r="A517" s="251" t="s">
        <v>1397</v>
      </c>
      <c r="B517" s="355" t="s">
        <v>1723</v>
      </c>
      <c r="C517" s="253">
        <v>0</v>
      </c>
      <c r="D517" s="254">
        <f>ROUND(C517,2)</f>
        <v>0</v>
      </c>
      <c r="E517" s="468"/>
      <c r="F517" s="469"/>
      <c r="G517" s="256">
        <f>D517+F517</f>
        <v>0</v>
      </c>
      <c r="H517" s="257">
        <f>ROUND(D517*E517,0)</f>
        <v>0</v>
      </c>
      <c r="N517" s="455"/>
      <c r="T517" s="451" t="s">
        <v>1330</v>
      </c>
      <c r="U517" s="619">
        <f t="shared" si="96"/>
        <v>0</v>
      </c>
      <c r="V517" s="458"/>
      <c r="W517" s="458"/>
      <c r="X517" s="458"/>
      <c r="Y517" s="455"/>
      <c r="AB517" s="451" t="s">
        <v>1340</v>
      </c>
      <c r="AC517" s="450" t="s">
        <v>1257</v>
      </c>
      <c r="AD517" s="620">
        <f>ROUND(D517/7.5,2)</f>
        <v>0</v>
      </c>
      <c r="AG517" s="451"/>
      <c r="AM517" s="451"/>
      <c r="AO517" s="452"/>
      <c r="AP517" s="452"/>
      <c r="AQ517" s="452"/>
      <c r="AR517" s="452"/>
      <c r="AS517" s="452"/>
      <c r="AT517" s="452"/>
      <c r="AU517" s="452"/>
      <c r="AV517" s="452"/>
      <c r="AW517" s="452"/>
      <c r="AX517" s="452"/>
      <c r="AY517" s="452"/>
      <c r="AZ517" s="452"/>
      <c r="BA517" s="452"/>
      <c r="BB517" s="452"/>
      <c r="BC517" s="452"/>
      <c r="BD517" s="452"/>
      <c r="BE517" s="452"/>
      <c r="BF517" s="452"/>
      <c r="BG517" s="452"/>
      <c r="BH517" s="452"/>
      <c r="BI517" s="452"/>
      <c r="BJ517" s="452"/>
      <c r="BK517" s="452"/>
      <c r="BL517" s="452"/>
      <c r="BM517" s="452"/>
      <c r="BN517" s="452"/>
      <c r="BO517" s="452"/>
      <c r="BP517" s="452"/>
    </row>
    <row r="518" spans="1:68" s="450" customFormat="1" ht="15" hidden="1" customHeight="1" x14ac:dyDescent="0.3">
      <c r="A518" s="251" t="s">
        <v>1397</v>
      </c>
      <c r="B518" s="355" t="s">
        <v>1637</v>
      </c>
      <c r="C518" s="253">
        <v>0</v>
      </c>
      <c r="D518" s="254">
        <f t="shared" si="93"/>
        <v>0</v>
      </c>
      <c r="E518" s="468"/>
      <c r="F518" s="469"/>
      <c r="G518" s="256">
        <f t="shared" si="94"/>
        <v>0</v>
      </c>
      <c r="H518" s="257">
        <f t="shared" si="95"/>
        <v>0</v>
      </c>
      <c r="N518" s="455"/>
      <c r="T518" s="451" t="s">
        <v>1330</v>
      </c>
      <c r="U518" s="619">
        <f t="shared" si="96"/>
        <v>0</v>
      </c>
      <c r="V518" s="458"/>
      <c r="W518" s="458"/>
      <c r="X518" s="458"/>
      <c r="Y518" s="455"/>
      <c r="AB518" s="451" t="s">
        <v>1340</v>
      </c>
      <c r="AC518" s="450" t="s">
        <v>1637</v>
      </c>
      <c r="AD518" s="620">
        <f>D518</f>
        <v>0</v>
      </c>
      <c r="AG518" s="813" t="s">
        <v>1286</v>
      </c>
      <c r="AH518" s="54"/>
      <c r="AM518" s="451"/>
      <c r="AO518" s="452"/>
      <c r="AP518" s="452"/>
      <c r="AQ518" s="452"/>
      <c r="AR518" s="452"/>
      <c r="AS518" s="452"/>
      <c r="AT518" s="452"/>
      <c r="AU518" s="452"/>
      <c r="AV518" s="452"/>
      <c r="AW518" s="452"/>
      <c r="AX518" s="452"/>
      <c r="AY518" s="452"/>
      <c r="AZ518" s="452"/>
      <c r="BA518" s="452"/>
      <c r="BB518" s="452"/>
      <c r="BC518" s="452"/>
      <c r="BD518" s="452"/>
      <c r="BE518" s="452"/>
      <c r="BF518" s="452"/>
      <c r="BG518" s="452"/>
      <c r="BH518" s="452"/>
      <c r="BI518" s="452"/>
      <c r="BJ518" s="452"/>
      <c r="BK518" s="452"/>
      <c r="BL518" s="452"/>
      <c r="BM518" s="452"/>
      <c r="BN518" s="452"/>
      <c r="BO518" s="452"/>
      <c r="BP518" s="452"/>
    </row>
    <row r="519" spans="1:68" s="450" customFormat="1" ht="15" hidden="1" customHeight="1" thickBot="1" x14ac:dyDescent="0.35">
      <c r="A519" s="251" t="s">
        <v>1397</v>
      </c>
      <c r="B519" s="355" t="s">
        <v>1667</v>
      </c>
      <c r="C519" s="253">
        <v>0</v>
      </c>
      <c r="D519" s="254">
        <f t="shared" si="93"/>
        <v>0</v>
      </c>
      <c r="E519" s="468"/>
      <c r="F519" s="469"/>
      <c r="G519" s="256">
        <f>D519+F519</f>
        <v>0</v>
      </c>
      <c r="H519" s="257">
        <f t="shared" si="95"/>
        <v>0</v>
      </c>
      <c r="N519" s="455"/>
      <c r="T519" s="451" t="s">
        <v>1330</v>
      </c>
      <c r="U519" s="619">
        <f t="shared" si="96"/>
        <v>0</v>
      </c>
      <c r="V519" s="458"/>
      <c r="W519" s="458"/>
      <c r="X519" s="458"/>
      <c r="Y519" s="455"/>
      <c r="AB519" s="451" t="s">
        <v>1340</v>
      </c>
      <c r="AC519" s="450" t="s">
        <v>1637</v>
      </c>
      <c r="AD519" s="620">
        <f>ROUND(D519/7.5,2)</f>
        <v>0</v>
      </c>
      <c r="AE519" s="626">
        <f>SUM(AD511:AD519)</f>
        <v>0</v>
      </c>
      <c r="AG519" s="451"/>
      <c r="AM519" s="451"/>
      <c r="AO519" s="452"/>
      <c r="AP519" s="452"/>
      <c r="AQ519" s="452"/>
      <c r="AR519" s="452"/>
      <c r="AS519" s="452"/>
      <c r="AT519" s="452"/>
      <c r="AU519" s="452"/>
      <c r="AV519" s="452"/>
      <c r="AW519" s="452"/>
      <c r="AX519" s="452"/>
      <c r="AY519" s="452"/>
      <c r="AZ519" s="452"/>
      <c r="BA519" s="452"/>
      <c r="BB519" s="452"/>
      <c r="BC519" s="452"/>
      <c r="BD519" s="452"/>
      <c r="BE519" s="452"/>
      <c r="BF519" s="452"/>
      <c r="BG519" s="452"/>
      <c r="BH519" s="452"/>
      <c r="BI519" s="452"/>
      <c r="BJ519" s="452"/>
      <c r="BK519" s="452"/>
      <c r="BL519" s="452"/>
      <c r="BM519" s="452"/>
      <c r="BN519" s="452"/>
      <c r="BO519" s="452"/>
      <c r="BP519" s="452"/>
    </row>
    <row r="520" spans="1:68" s="450" customFormat="1" ht="15" hidden="1" customHeight="1" thickTop="1" thickBot="1" x14ac:dyDescent="0.35">
      <c r="A520" s="800"/>
      <c r="B520" s="814" t="s">
        <v>1295</v>
      </c>
      <c r="C520" s="802"/>
      <c r="D520" s="802"/>
      <c r="E520" s="815"/>
      <c r="F520" s="816"/>
      <c r="G520" s="817">
        <f t="shared" si="94"/>
        <v>0</v>
      </c>
      <c r="H520" s="473">
        <f>ROUND(0.05*SUM(H511:H519),0)</f>
        <v>0</v>
      </c>
      <c r="J520" s="619"/>
      <c r="L520" s="620"/>
      <c r="M520" s="620"/>
      <c r="N520" s="455"/>
      <c r="P520" s="455"/>
      <c r="T520" s="451" t="str">
        <f>IF(SUM(U511:U518)=0,"I",IF(SUM(U511:U513)=0,"N","I"))</f>
        <v>I</v>
      </c>
      <c r="U520" s="619">
        <f t="shared" si="96"/>
        <v>0</v>
      </c>
      <c r="V520" s="458"/>
      <c r="W520" s="458"/>
      <c r="X520" s="458"/>
      <c r="Y520" s="455"/>
      <c r="AB520" s="451"/>
      <c r="AG520" s="451"/>
      <c r="AM520" s="451"/>
      <c r="AO520" s="452"/>
      <c r="AP520" s="452"/>
      <c r="AQ520" s="452"/>
      <c r="AR520" s="452"/>
      <c r="AS520" s="452"/>
      <c r="AT520" s="452"/>
      <c r="AU520" s="452"/>
      <c r="AV520" s="452"/>
      <c r="AW520" s="452"/>
      <c r="AX520" s="452"/>
      <c r="AY520" s="452"/>
      <c r="AZ520" s="452"/>
      <c r="BA520" s="452"/>
      <c r="BB520" s="452"/>
      <c r="BC520" s="452"/>
      <c r="BD520" s="452"/>
      <c r="BE520" s="452"/>
      <c r="BF520" s="452"/>
      <c r="BG520" s="452"/>
      <c r="BH520" s="452"/>
      <c r="BI520" s="452"/>
      <c r="BJ520" s="452"/>
      <c r="BK520" s="452"/>
      <c r="BL520" s="452"/>
      <c r="BM520" s="452"/>
      <c r="BN520" s="452"/>
      <c r="BO520" s="452"/>
      <c r="BP520" s="452"/>
    </row>
    <row r="521" spans="1:68" s="450" customFormat="1" ht="15" hidden="1" customHeight="1" thickBot="1" x14ac:dyDescent="0.35">
      <c r="A521" s="509"/>
      <c r="B521" s="736" t="s">
        <v>1634</v>
      </c>
      <c r="C521" s="511"/>
      <c r="D521" s="511"/>
      <c r="E521" s="512">
        <v>0</v>
      </c>
      <c r="F521" s="513"/>
      <c r="G521" s="514"/>
      <c r="H521" s="763">
        <f>+P521</f>
        <v>0</v>
      </c>
      <c r="J521" s="619"/>
      <c r="K521" s="619"/>
      <c r="L521" s="620"/>
      <c r="M521" s="620"/>
      <c r="N521" s="455"/>
      <c r="P521" s="620">
        <f>SUM(P511:P518)</f>
        <v>0</v>
      </c>
      <c r="T521" s="451"/>
      <c r="V521" s="458"/>
      <c r="W521" s="458"/>
      <c r="X521" s="458"/>
      <c r="Y521" s="455"/>
      <c r="AB521" s="451"/>
      <c r="AG521" s="451"/>
      <c r="AM521" s="451"/>
      <c r="AO521" s="452"/>
      <c r="AP521" s="452"/>
      <c r="AQ521" s="452"/>
      <c r="AR521" s="452"/>
      <c r="AS521" s="452"/>
      <c r="AT521" s="452"/>
      <c r="AU521" s="452"/>
      <c r="AV521" s="452"/>
      <c r="AW521" s="452"/>
      <c r="AX521" s="452"/>
      <c r="AY521" s="452"/>
      <c r="AZ521" s="452"/>
      <c r="BA521" s="452"/>
      <c r="BB521" s="452"/>
      <c r="BC521" s="452"/>
      <c r="BD521" s="452"/>
      <c r="BE521" s="452"/>
      <c r="BF521" s="452"/>
      <c r="BG521" s="452"/>
      <c r="BH521" s="452"/>
      <c r="BI521" s="452"/>
      <c r="BJ521" s="452"/>
      <c r="BK521" s="452"/>
      <c r="BL521" s="452"/>
      <c r="BM521" s="452"/>
      <c r="BN521" s="452"/>
      <c r="BO521" s="452"/>
      <c r="BP521" s="452"/>
    </row>
    <row r="522" spans="1:68" s="450" customFormat="1" ht="15" hidden="1" customHeight="1" thickBot="1" x14ac:dyDescent="0.35">
      <c r="A522" s="475"/>
      <c r="B522" s="818"/>
      <c r="C522" s="476"/>
      <c r="D522" s="477"/>
      <c r="E522" s="478" t="s">
        <v>217</v>
      </c>
      <c r="F522" s="482"/>
      <c r="G522" s="482"/>
      <c r="H522" s="819"/>
      <c r="K522" s="619"/>
      <c r="N522" s="455"/>
      <c r="T522" s="451"/>
      <c r="V522" s="820"/>
      <c r="W522" s="820"/>
      <c r="X522" s="820"/>
      <c r="Y522" s="455"/>
      <c r="AB522" s="451"/>
      <c r="AE522" s="787">
        <f>SUM(AE493:AE521)+AE467+AE460+AE446</f>
        <v>7.3150000000000004</v>
      </c>
      <c r="AG522" s="451"/>
      <c r="AM522" s="451"/>
      <c r="AO522" s="452"/>
      <c r="AP522" s="452"/>
      <c r="AQ522" s="452"/>
      <c r="AR522" s="452"/>
      <c r="AS522" s="452"/>
      <c r="AT522" s="452"/>
      <c r="AU522" s="452"/>
      <c r="AV522" s="452"/>
      <c r="AW522" s="452"/>
      <c r="AX522" s="452"/>
      <c r="AY522" s="452"/>
      <c r="AZ522" s="452"/>
      <c r="BA522" s="452"/>
      <c r="BB522" s="452"/>
      <c r="BC522" s="452"/>
      <c r="BD522" s="452"/>
      <c r="BE522" s="452"/>
      <c r="BF522" s="452"/>
      <c r="BG522" s="452"/>
      <c r="BH522" s="452"/>
      <c r="BI522" s="452"/>
      <c r="BJ522" s="452"/>
      <c r="BK522" s="452"/>
      <c r="BL522" s="452"/>
      <c r="BM522" s="452"/>
      <c r="BN522" s="452"/>
      <c r="BO522" s="452"/>
      <c r="BP522" s="452"/>
    </row>
    <row r="523" spans="1:68" ht="15" hidden="1" customHeight="1" thickBot="1" x14ac:dyDescent="0.35">
      <c r="A523" s="393"/>
      <c r="B523" s="394"/>
      <c r="C523" s="394"/>
      <c r="D523" s="395"/>
      <c r="E523" s="396" t="s">
        <v>1399</v>
      </c>
      <c r="F523" s="482"/>
      <c r="G523" s="482"/>
      <c r="H523" s="483">
        <f>SUM(H511:H521)</f>
        <v>0</v>
      </c>
      <c r="I523" s="450"/>
      <c r="J523" s="450"/>
      <c r="K523" s="450"/>
      <c r="L523" s="450"/>
      <c r="M523" s="450"/>
      <c r="N523" s="455"/>
      <c r="O523" s="450"/>
      <c r="P523" s="450"/>
      <c r="Q523" s="450"/>
      <c r="R523" s="450"/>
      <c r="S523" s="450"/>
      <c r="T523" s="451"/>
      <c r="U523" s="450"/>
      <c r="V523" s="458"/>
      <c r="W523" s="458"/>
      <c r="X523" s="458"/>
      <c r="Y523" s="455"/>
      <c r="Z523" s="450"/>
      <c r="AA523" s="450"/>
      <c r="AB523" s="451"/>
      <c r="AC523" s="54" t="s">
        <v>1827</v>
      </c>
      <c r="AD523" s="450"/>
      <c r="AE523" s="450"/>
      <c r="AG523" s="451"/>
      <c r="AH523" s="450"/>
      <c r="AI523" s="450"/>
    </row>
    <row r="524" spans="1:68" ht="15" hidden="1" customHeight="1" thickBot="1" x14ac:dyDescent="0.35">
      <c r="A524" s="484"/>
      <c r="B524" s="485"/>
      <c r="C524" s="485"/>
      <c r="D524" s="486"/>
      <c r="E524" s="488" t="s">
        <v>1370</v>
      </c>
      <c r="F524" s="488"/>
      <c r="G524" s="488"/>
      <c r="H524" s="489">
        <f>H522-H523</f>
        <v>0</v>
      </c>
      <c r="I524" s="450"/>
      <c r="J524" s="450"/>
      <c r="K524" s="450"/>
      <c r="L524" s="450"/>
      <c r="M524" s="450"/>
      <c r="N524" s="455"/>
      <c r="O524" s="450"/>
      <c r="P524" s="450"/>
      <c r="Q524" s="450"/>
      <c r="R524" s="450"/>
      <c r="S524" s="450"/>
      <c r="T524" s="450"/>
      <c r="U524" s="450"/>
      <c r="V524" s="458"/>
      <c r="W524" s="298"/>
      <c r="X524" s="298"/>
      <c r="Y524" s="169"/>
      <c r="Z524" s="450"/>
      <c r="AA524" s="450"/>
      <c r="AB524" s="451"/>
      <c r="AC524" s="54"/>
      <c r="AD524" s="450"/>
      <c r="AE524" s="821">
        <f>+AE522+AE425</f>
        <v>16.765000000000001</v>
      </c>
    </row>
    <row r="525" spans="1:68" ht="15" customHeight="1" thickBot="1" x14ac:dyDescent="0.35">
      <c r="A525" s="165"/>
      <c r="B525" s="126"/>
      <c r="C525" s="126"/>
      <c r="D525" s="166"/>
      <c r="E525" s="125"/>
      <c r="F525" s="125"/>
      <c r="G525" s="125"/>
      <c r="H525" s="166"/>
      <c r="T525" s="171"/>
      <c r="V525" s="297"/>
      <c r="W525" s="298"/>
      <c r="X525" s="298"/>
      <c r="Y525" s="169"/>
      <c r="AB525" s="208"/>
      <c r="AC525" s="208" t="s">
        <v>1799</v>
      </c>
      <c r="AD525" s="764">
        <f>SUM(AD9:AD524)</f>
        <v>16.765000000000001</v>
      </c>
    </row>
    <row r="526" spans="1:68" ht="15" customHeight="1" x14ac:dyDescent="0.3">
      <c r="A526" s="48"/>
      <c r="B526" s="126"/>
      <c r="C526" s="126"/>
      <c r="D526" s="166"/>
      <c r="E526" s="125"/>
      <c r="F526" s="125"/>
      <c r="G526" s="125"/>
      <c r="H526" s="166"/>
      <c r="T526" s="171"/>
      <c r="V526" s="301"/>
      <c r="W526" s="302"/>
      <c r="X526" s="302"/>
      <c r="Y526" s="169"/>
    </row>
    <row r="527" spans="1:68" ht="15" customHeight="1" x14ac:dyDescent="0.3">
      <c r="A527" s="165"/>
      <c r="B527" s="126"/>
      <c r="C527" s="126"/>
      <c r="D527" s="166"/>
      <c r="E527" s="125"/>
      <c r="F527" s="125"/>
      <c r="G527" s="125"/>
      <c r="H527" s="166"/>
      <c r="T527" s="171"/>
      <c r="V527" s="297"/>
      <c r="W527" s="298"/>
      <c r="X527" s="298"/>
      <c r="Y527" s="169"/>
    </row>
    <row r="528" spans="1:68" ht="15" customHeight="1" x14ac:dyDescent="0.3">
      <c r="A528" s="1406" t="s">
        <v>221</v>
      </c>
      <c r="B528" s="1406"/>
      <c r="C528" s="1406"/>
      <c r="D528" s="1407"/>
      <c r="E528" s="1406"/>
      <c r="F528" s="1406"/>
      <c r="G528" s="1406"/>
      <c r="H528" s="1408"/>
      <c r="T528" s="171"/>
      <c r="V528" s="297"/>
      <c r="W528" s="298"/>
      <c r="X528" s="298"/>
      <c r="Y528" s="169"/>
    </row>
    <row r="529" spans="1:35" ht="15" customHeight="1" x14ac:dyDescent="0.3">
      <c r="A529" s="1401" t="s">
        <v>222</v>
      </c>
      <c r="B529" s="1401"/>
      <c r="C529" s="1401"/>
      <c r="D529" s="1402"/>
      <c r="E529" s="1401"/>
      <c r="F529" s="1401"/>
      <c r="G529" s="1401"/>
      <c r="H529" s="1403"/>
      <c r="T529" s="171"/>
      <c r="V529" s="297"/>
      <c r="W529" s="298"/>
      <c r="X529" s="298"/>
      <c r="Y529" s="169"/>
    </row>
    <row r="530" spans="1:35" ht="15" customHeight="1" x14ac:dyDescent="0.3">
      <c r="A530" s="165"/>
      <c r="B530" s="126"/>
      <c r="C530" s="126"/>
      <c r="D530" s="166"/>
      <c r="E530" s="125"/>
      <c r="F530" s="125"/>
      <c r="G530" s="125"/>
      <c r="H530" s="166"/>
      <c r="L530" s="142"/>
      <c r="M530" s="142"/>
      <c r="O530" s="142"/>
      <c r="P530" s="142"/>
      <c r="S530" s="142"/>
      <c r="T530" s="206"/>
      <c r="U530" s="142"/>
      <c r="V530" s="297"/>
      <c r="W530" s="298"/>
      <c r="X530" s="298"/>
      <c r="Y530" s="169"/>
    </row>
    <row r="531" spans="1:35" ht="15" customHeight="1" x14ac:dyDescent="0.3">
      <c r="A531" s="765" t="s">
        <v>1914</v>
      </c>
      <c r="B531" s="632"/>
      <c r="C531" s="126"/>
      <c r="D531" s="121"/>
      <c r="E531" s="126"/>
      <c r="F531" s="126"/>
      <c r="G531" s="126"/>
      <c r="H531" s="121"/>
      <c r="I531" s="142"/>
      <c r="J531" s="142"/>
      <c r="K531" s="142"/>
      <c r="L531" s="142"/>
      <c r="M531" s="142"/>
      <c r="O531" s="142"/>
      <c r="P531" s="142"/>
      <c r="Q531" s="142"/>
      <c r="R531" s="746"/>
      <c r="S531" s="142"/>
      <c r="T531" s="206"/>
      <c r="U531" s="142"/>
      <c r="V531" s="297"/>
      <c r="W531" s="298"/>
      <c r="X531" s="298"/>
      <c r="Y531" s="169"/>
      <c r="Z531" s="167"/>
      <c r="AD531" s="142"/>
    </row>
    <row r="532" spans="1:35" ht="15" customHeight="1" x14ac:dyDescent="0.3">
      <c r="A532" s="766" t="s">
        <v>1915</v>
      </c>
      <c r="B532" s="767"/>
      <c r="C532" s="126"/>
      <c r="D532" s="121"/>
      <c r="E532" s="126"/>
      <c r="F532" s="126"/>
      <c r="G532" s="126"/>
      <c r="H532" s="121"/>
      <c r="I532" s="142"/>
      <c r="J532" s="142"/>
      <c r="K532" s="142"/>
      <c r="L532" s="142"/>
      <c r="M532" s="142"/>
      <c r="O532" s="142"/>
      <c r="P532" s="142"/>
      <c r="Q532" s="142"/>
      <c r="R532" s="746"/>
      <c r="S532" s="142"/>
      <c r="T532" s="206"/>
      <c r="U532" s="142"/>
      <c r="V532" s="315"/>
      <c r="W532" s="302"/>
      <c r="X532" s="302"/>
      <c r="Y532" s="169"/>
      <c r="Z532" s="167"/>
      <c r="AD532" s="142"/>
      <c r="AG532" s="770"/>
      <c r="AH532" s="143"/>
    </row>
    <row r="533" spans="1:35" ht="15" customHeight="1" x14ac:dyDescent="0.3">
      <c r="A533" s="768" t="s">
        <v>122</v>
      </c>
      <c r="B533" s="769"/>
      <c r="C533" s="126"/>
      <c r="D533" s="121"/>
      <c r="E533" s="126"/>
      <c r="F533" s="126"/>
      <c r="G533" s="126"/>
      <c r="H533" s="121"/>
      <c r="I533" s="142"/>
      <c r="J533" s="142"/>
      <c r="K533" s="142"/>
      <c r="Q533" s="142"/>
      <c r="R533" s="746"/>
      <c r="T533" s="171"/>
      <c r="V533" s="298"/>
      <c r="W533" s="298"/>
      <c r="X533" s="298"/>
      <c r="Y533" s="169"/>
      <c r="AD533" s="142"/>
      <c r="AG533" s="770"/>
      <c r="AH533" s="143"/>
    </row>
    <row r="534" spans="1:35" ht="15" customHeight="1" x14ac:dyDescent="0.3">
      <c r="A534" s="771"/>
      <c r="B534" s="772"/>
      <c r="C534" s="772"/>
      <c r="D534" s="773"/>
      <c r="E534" s="774"/>
      <c r="F534" s="774"/>
      <c r="G534" s="774"/>
      <c r="H534" s="773"/>
      <c r="T534" s="171"/>
      <c r="V534" s="297"/>
      <c r="W534" s="298"/>
      <c r="X534" s="298"/>
      <c r="Y534" s="169"/>
      <c r="AG534" s="770"/>
      <c r="AH534" s="143"/>
    </row>
    <row r="535" spans="1:35" ht="15" customHeight="1" thickBot="1" x14ac:dyDescent="0.35">
      <c r="A535" s="775" t="s">
        <v>1900</v>
      </c>
      <c r="B535" s="776"/>
      <c r="C535" s="776"/>
      <c r="D535" s="773"/>
      <c r="E535" s="774"/>
      <c r="F535" s="774"/>
      <c r="G535" s="774"/>
      <c r="H535" s="773"/>
      <c r="T535" s="171"/>
      <c r="V535" s="321"/>
      <c r="W535" s="315"/>
      <c r="X535" s="315"/>
      <c r="Y535" s="169"/>
      <c r="AE535" s="142"/>
      <c r="AI535" s="334">
        <f>+AH490</f>
        <v>0</v>
      </c>
    </row>
    <row r="536" spans="1:35" ht="15" customHeight="1" thickTop="1" x14ac:dyDescent="0.3">
      <c r="A536" s="777"/>
      <c r="C536" s="142"/>
      <c r="T536" s="171"/>
      <c r="V536" s="297"/>
      <c r="W536" s="298"/>
      <c r="X536" s="298"/>
      <c r="Y536" s="169"/>
      <c r="AB536" s="206"/>
      <c r="AC536" s="142"/>
      <c r="AE536" s="142"/>
    </row>
    <row r="537" spans="1:35" ht="15.6" x14ac:dyDescent="0.3">
      <c r="A537" s="777"/>
      <c r="C537" s="142"/>
      <c r="T537" s="171"/>
      <c r="V537" s="297"/>
      <c r="W537" s="298"/>
      <c r="X537" s="298"/>
      <c r="Y537" s="169"/>
      <c r="AB537" s="206"/>
      <c r="AC537" s="142"/>
      <c r="AE537" s="142"/>
    </row>
    <row r="538" spans="1:35" ht="15.6" x14ac:dyDescent="0.3">
      <c r="A538" s="777"/>
      <c r="C538" s="142"/>
      <c r="T538" s="171"/>
      <c r="V538" s="297"/>
      <c r="W538" s="298"/>
      <c r="X538" s="298"/>
      <c r="Y538" s="169"/>
      <c r="AB538" s="206"/>
      <c r="AC538" s="142"/>
    </row>
    <row r="539" spans="1:35" ht="15" customHeight="1" x14ac:dyDescent="0.3">
      <c r="A539" s="777"/>
      <c r="C539" s="142"/>
      <c r="T539" s="171"/>
      <c r="V539" s="297"/>
      <c r="W539" s="298"/>
      <c r="X539" s="298"/>
      <c r="Y539" s="169"/>
    </row>
    <row r="540" spans="1:35" ht="15" customHeight="1" x14ac:dyDescent="0.3">
      <c r="A540" s="777"/>
      <c r="C540" s="142"/>
      <c r="P540" s="142"/>
      <c r="T540" s="206"/>
      <c r="V540" s="297"/>
      <c r="W540" s="298"/>
      <c r="X540" s="298"/>
      <c r="Y540" s="169"/>
    </row>
    <row r="541" spans="1:35" ht="15" customHeight="1" x14ac:dyDescent="0.3">
      <c r="A541" s="777"/>
      <c r="C541" s="142"/>
      <c r="P541" s="142"/>
      <c r="S541" s="142"/>
      <c r="T541" s="206"/>
      <c r="V541" s="297"/>
      <c r="W541" s="298"/>
      <c r="X541" s="298"/>
      <c r="Y541" s="169"/>
    </row>
    <row r="542" spans="1:35" ht="15" customHeight="1" x14ac:dyDescent="0.3">
      <c r="A542" s="777"/>
      <c r="C542" s="142"/>
      <c r="P542" s="142"/>
      <c r="Q542" s="142"/>
      <c r="R542" s="746"/>
      <c r="S542" s="142"/>
      <c r="T542" s="206"/>
      <c r="V542" s="297"/>
      <c r="W542" s="298"/>
      <c r="X542" s="298"/>
      <c r="Y542" s="169"/>
    </row>
    <row r="543" spans="1:35" ht="15" customHeight="1" x14ac:dyDescent="0.3">
      <c r="A543" s="777"/>
      <c r="C543" s="142"/>
      <c r="P543" s="142"/>
      <c r="Q543" s="142"/>
      <c r="R543" s="746"/>
      <c r="S543" s="298"/>
      <c r="T543" s="206"/>
      <c r="V543" s="297"/>
      <c r="W543" s="298"/>
      <c r="X543" s="298"/>
      <c r="Y543" s="169"/>
    </row>
    <row r="544" spans="1:35" ht="15" customHeight="1" x14ac:dyDescent="0.3">
      <c r="A544" s="777"/>
      <c r="C544" s="142"/>
      <c r="P544" s="142"/>
      <c r="Q544" s="142"/>
      <c r="R544" s="778"/>
      <c r="S544" s="298"/>
      <c r="T544" s="206"/>
      <c r="V544" s="297"/>
      <c r="W544" s="298"/>
      <c r="X544" s="298"/>
      <c r="Y544" s="169"/>
    </row>
    <row r="545" spans="1:35" ht="15" customHeight="1" thickBot="1" x14ac:dyDescent="0.35">
      <c r="A545" s="777"/>
      <c r="C545" s="142"/>
      <c r="P545" s="142"/>
      <c r="Q545" s="142"/>
      <c r="R545" s="778"/>
      <c r="S545" s="142"/>
      <c r="T545" s="206"/>
      <c r="V545" s="321"/>
      <c r="W545" s="315"/>
      <c r="X545" s="315"/>
      <c r="Y545" s="169"/>
      <c r="AI545" s="334">
        <f>+AH500</f>
        <v>0</v>
      </c>
    </row>
    <row r="546" spans="1:35" ht="15" customHeight="1" thickTop="1" x14ac:dyDescent="0.3">
      <c r="A546" s="777"/>
      <c r="C546" s="142"/>
      <c r="P546" s="142"/>
      <c r="Q546" s="142"/>
      <c r="R546" s="746"/>
      <c r="S546" s="298"/>
      <c r="T546" s="206"/>
      <c r="V546" s="297"/>
      <c r="W546" s="298"/>
      <c r="X546" s="298"/>
      <c r="Y546" s="169"/>
      <c r="Z546" s="167"/>
    </row>
    <row r="547" spans="1:35" ht="15" customHeight="1" x14ac:dyDescent="0.3">
      <c r="A547" s="777"/>
      <c r="C547" s="142"/>
      <c r="P547" s="142"/>
      <c r="Q547" s="142"/>
      <c r="R547" s="778"/>
      <c r="S547" s="142"/>
      <c r="T547" s="206"/>
      <c r="V547" s="298"/>
      <c r="W547" s="298"/>
      <c r="X547" s="298"/>
      <c r="Y547" s="169"/>
    </row>
    <row r="548" spans="1:35" ht="15" customHeight="1" x14ac:dyDescent="0.3">
      <c r="A548" s="777"/>
      <c r="C548" s="142"/>
      <c r="Q548" s="142"/>
      <c r="R548" s="746"/>
      <c r="S548" s="142"/>
      <c r="T548" s="171"/>
      <c r="V548" s="321"/>
      <c r="W548" s="315"/>
      <c r="X548" s="315"/>
      <c r="Y548" s="169"/>
    </row>
    <row r="549" spans="1:35" ht="15" customHeight="1" x14ac:dyDescent="0.3">
      <c r="A549" s="777"/>
      <c r="C549" s="142"/>
      <c r="Q549" s="142"/>
      <c r="R549" s="746"/>
      <c r="T549" s="171"/>
      <c r="V549" s="321"/>
      <c r="W549" s="315"/>
      <c r="X549" s="315"/>
      <c r="Y549" s="169"/>
    </row>
    <row r="550" spans="1:35" ht="15.6" x14ac:dyDescent="0.3">
      <c r="A550" s="777"/>
      <c r="C550" s="142"/>
      <c r="T550" s="171"/>
      <c r="V550" s="297"/>
      <c r="W550" s="315"/>
      <c r="X550" s="315"/>
      <c r="Y550" s="169"/>
    </row>
    <row r="551" spans="1:35" ht="15.6" x14ac:dyDescent="0.3">
      <c r="A551" s="777"/>
      <c r="C551" s="142"/>
      <c r="T551" s="171"/>
      <c r="V551" s="297"/>
      <c r="W551" s="298"/>
      <c r="X551" s="298"/>
      <c r="Y551" s="169"/>
    </row>
    <row r="552" spans="1:35" ht="15" customHeight="1" x14ac:dyDescent="0.3">
      <c r="A552" s="777"/>
      <c r="C552" s="142"/>
      <c r="T552" s="171"/>
      <c r="V552" s="297"/>
      <c r="W552" s="298"/>
      <c r="X552" s="298"/>
      <c r="Y552" s="169"/>
    </row>
    <row r="553" spans="1:35" ht="15" customHeight="1" x14ac:dyDescent="0.3">
      <c r="A553" s="777"/>
      <c r="C553" s="142"/>
      <c r="T553" s="171"/>
      <c r="V553" s="297"/>
      <c r="W553" s="298"/>
      <c r="X553" s="298"/>
      <c r="Y553" s="169"/>
    </row>
    <row r="554" spans="1:35" ht="15" customHeight="1" x14ac:dyDescent="0.3">
      <c r="A554" s="777"/>
      <c r="C554" s="142"/>
      <c r="T554" s="171"/>
      <c r="V554" s="297"/>
      <c r="W554" s="298"/>
      <c r="X554" s="298"/>
      <c r="Y554" s="169"/>
    </row>
    <row r="555" spans="1:35" ht="15" customHeight="1" x14ac:dyDescent="0.3">
      <c r="A555" s="777"/>
      <c r="C555" s="142"/>
      <c r="T555" s="171"/>
      <c r="V555" s="297"/>
      <c r="W555" s="298"/>
      <c r="X555" s="298"/>
      <c r="Y555" s="169"/>
    </row>
    <row r="556" spans="1:35" ht="15" customHeight="1" x14ac:dyDescent="0.3">
      <c r="A556" s="777"/>
      <c r="C556" s="142"/>
      <c r="T556" s="171"/>
      <c r="V556" s="297"/>
      <c r="W556" s="298"/>
      <c r="X556" s="298"/>
      <c r="Y556" s="169"/>
    </row>
    <row r="557" spans="1:35" ht="15" customHeight="1" thickBot="1" x14ac:dyDescent="0.35">
      <c r="A557" s="777"/>
      <c r="C557" s="142"/>
      <c r="T557" s="171"/>
      <c r="V557" s="297"/>
      <c r="W557" s="298"/>
      <c r="X557" s="298"/>
      <c r="Y557" s="169"/>
      <c r="AI557" s="334">
        <f>+AH512</f>
        <v>0</v>
      </c>
    </row>
    <row r="558" spans="1:35" ht="15" customHeight="1" thickTop="1" x14ac:dyDescent="0.3">
      <c r="A558" s="777"/>
      <c r="C558" s="142"/>
      <c r="T558" s="171"/>
      <c r="V558" s="297"/>
      <c r="W558" s="298"/>
      <c r="X558" s="298"/>
      <c r="Y558" s="169"/>
    </row>
    <row r="559" spans="1:35" ht="15" customHeight="1" x14ac:dyDescent="0.3">
      <c r="A559" s="777"/>
      <c r="C559" s="142"/>
      <c r="T559" s="171"/>
      <c r="V559" s="297"/>
      <c r="W559" s="298"/>
      <c r="X559" s="298"/>
      <c r="Y559" s="169"/>
    </row>
    <row r="560" spans="1:35" ht="15" customHeight="1" thickBot="1" x14ac:dyDescent="0.35">
      <c r="A560" s="777"/>
      <c r="C560" s="142"/>
      <c r="T560" s="171"/>
      <c r="V560" s="297"/>
      <c r="W560" s="298"/>
      <c r="X560" s="298"/>
      <c r="Y560" s="169"/>
    </row>
    <row r="561" spans="1:35" ht="15" customHeight="1" thickBot="1" x14ac:dyDescent="0.35">
      <c r="A561" s="777"/>
      <c r="C561" s="142"/>
      <c r="T561" s="171"/>
      <c r="V561" s="297"/>
      <c r="W561" s="298"/>
      <c r="X561" s="298"/>
      <c r="Y561" s="169"/>
      <c r="AI561" s="369">
        <f>SUM(AI436:AI560)</f>
        <v>7.3150000000000004</v>
      </c>
    </row>
    <row r="562" spans="1:35" ht="15" customHeight="1" thickBot="1" x14ac:dyDescent="0.35">
      <c r="T562" s="171"/>
      <c r="V562" s="297"/>
      <c r="W562" s="298"/>
      <c r="X562" s="298"/>
      <c r="Y562" s="169"/>
    </row>
    <row r="563" spans="1:35" ht="15" customHeight="1" thickBot="1" x14ac:dyDescent="0.35">
      <c r="T563" s="171"/>
      <c r="V563" s="297"/>
      <c r="W563" s="298"/>
      <c r="X563" s="298"/>
      <c r="Y563" s="169"/>
      <c r="AI563" s="369">
        <f>+AI561+AI417</f>
        <v>16.765000000000001</v>
      </c>
    </row>
    <row r="564" spans="1:35" ht="15" customHeight="1" x14ac:dyDescent="0.3">
      <c r="T564" s="171"/>
      <c r="V564" s="297"/>
      <c r="W564" s="298"/>
      <c r="X564" s="298"/>
      <c r="Y564" s="169"/>
    </row>
    <row r="565" spans="1:35" ht="15" customHeight="1" x14ac:dyDescent="0.3">
      <c r="T565" s="171"/>
      <c r="V565" s="297"/>
      <c r="W565" s="298"/>
      <c r="X565" s="298"/>
      <c r="Y565" s="169"/>
    </row>
    <row r="566" spans="1:35" ht="15" customHeight="1" x14ac:dyDescent="0.3">
      <c r="T566" s="171"/>
      <c r="V566" s="297"/>
      <c r="W566" s="298"/>
      <c r="X566" s="298"/>
      <c r="Y566" s="169"/>
    </row>
    <row r="567" spans="1:35" ht="15" customHeight="1" x14ac:dyDescent="0.3">
      <c r="T567" s="171"/>
      <c r="V567" s="297"/>
      <c r="W567" s="298"/>
      <c r="X567" s="298"/>
      <c r="Y567" s="169"/>
    </row>
    <row r="568" spans="1:35" ht="15" customHeight="1" x14ac:dyDescent="0.3">
      <c r="T568" s="171"/>
      <c r="V568" s="297"/>
      <c r="W568" s="298"/>
      <c r="X568" s="298"/>
      <c r="Y568" s="169"/>
    </row>
    <row r="569" spans="1:35" ht="15" customHeight="1" x14ac:dyDescent="0.3">
      <c r="T569" s="171"/>
      <c r="V569" s="321"/>
      <c r="W569" s="315"/>
      <c r="X569" s="315"/>
      <c r="Y569" s="169"/>
      <c r="AI569" s="142"/>
    </row>
    <row r="570" spans="1:35" ht="15" customHeight="1" x14ac:dyDescent="0.3">
      <c r="T570" s="171"/>
      <c r="V570" s="321"/>
      <c r="W570" s="315"/>
      <c r="X570" s="315"/>
      <c r="Y570" s="169"/>
      <c r="AI570" s="142"/>
    </row>
    <row r="571" spans="1:35" ht="15" customHeight="1" x14ac:dyDescent="0.3">
      <c r="T571" s="171"/>
      <c r="V571" s="321"/>
      <c r="W571" s="315"/>
      <c r="X571" s="315"/>
      <c r="Y571" s="169"/>
      <c r="AI571" s="142"/>
    </row>
    <row r="572" spans="1:35" ht="15" customHeight="1" x14ac:dyDescent="0.3">
      <c r="T572" s="171"/>
      <c r="V572" s="321"/>
      <c r="W572" s="315"/>
      <c r="X572" s="315"/>
      <c r="Y572" s="169"/>
    </row>
    <row r="573" spans="1:35" ht="15" customHeight="1" x14ac:dyDescent="0.3">
      <c r="T573" s="171"/>
      <c r="V573" s="321"/>
      <c r="W573" s="315"/>
      <c r="X573" s="315"/>
      <c r="Y573" s="169"/>
    </row>
    <row r="574" spans="1:35" ht="15" customHeight="1" x14ac:dyDescent="0.3">
      <c r="T574" s="171"/>
      <c r="V574" s="321"/>
      <c r="W574" s="315"/>
      <c r="X574" s="315"/>
      <c r="Y574" s="169"/>
      <c r="Z574" s="167"/>
    </row>
    <row r="575" spans="1:35" ht="15" customHeight="1" x14ac:dyDescent="0.3">
      <c r="T575" s="171"/>
      <c r="V575" s="315"/>
      <c r="W575" s="315"/>
      <c r="X575" s="315"/>
      <c r="Y575" s="169"/>
    </row>
    <row r="576" spans="1:35" ht="15" customHeight="1" x14ac:dyDescent="0.3">
      <c r="T576" s="171"/>
      <c r="V576" s="321"/>
      <c r="W576" s="315"/>
      <c r="X576" s="315"/>
      <c r="Y576" s="169"/>
    </row>
    <row r="577" spans="20:40" ht="15" customHeight="1" x14ac:dyDescent="0.3">
      <c r="T577" s="171"/>
      <c r="V577" s="321"/>
      <c r="W577" s="315"/>
      <c r="X577" s="315"/>
      <c r="Y577" s="169"/>
      <c r="AL577" s="142"/>
      <c r="AM577" s="206"/>
      <c r="AN577" s="142"/>
    </row>
    <row r="578" spans="20:40" x14ac:dyDescent="0.3">
      <c r="T578" s="171"/>
      <c r="V578" s="321"/>
      <c r="W578" s="315"/>
      <c r="X578" s="315"/>
      <c r="Y578" s="169"/>
      <c r="AL578" s="142"/>
      <c r="AM578" s="206"/>
      <c r="AN578" s="142"/>
    </row>
    <row r="579" spans="20:40" x14ac:dyDescent="0.3">
      <c r="T579" s="171"/>
      <c r="V579" s="321"/>
      <c r="W579" s="315"/>
      <c r="X579" s="315"/>
      <c r="Y579" s="169"/>
      <c r="AL579" s="142"/>
      <c r="AM579" s="206"/>
      <c r="AN579" s="142"/>
    </row>
    <row r="580" spans="20:40" x14ac:dyDescent="0.3">
      <c r="T580" s="171"/>
      <c r="V580" s="321"/>
      <c r="W580" s="315"/>
      <c r="X580" s="315"/>
      <c r="Y580" s="169"/>
    </row>
    <row r="581" spans="20:40" ht="15.6" x14ac:dyDescent="0.3">
      <c r="T581" s="171"/>
      <c r="V581" s="297"/>
      <c r="Y581" s="169"/>
    </row>
    <row r="582" spans="20:40" ht="15.6" x14ac:dyDescent="0.3">
      <c r="T582" s="171"/>
      <c r="V582" s="297"/>
      <c r="Y582" s="169"/>
    </row>
    <row r="583" spans="20:40" ht="15.6" x14ac:dyDescent="0.3">
      <c r="T583" s="171"/>
      <c r="V583" s="297"/>
      <c r="Y583" s="169"/>
    </row>
    <row r="584" spans="20:40" ht="15.6" x14ac:dyDescent="0.3">
      <c r="T584" s="171"/>
      <c r="V584" s="297"/>
      <c r="Y584" s="169"/>
    </row>
    <row r="585" spans="20:40" ht="15" customHeight="1" x14ac:dyDescent="0.3">
      <c r="T585" s="171"/>
      <c r="V585" s="297"/>
      <c r="Y585" s="169"/>
    </row>
    <row r="586" spans="20:40" ht="15" customHeight="1" x14ac:dyDescent="0.3">
      <c r="T586" s="171"/>
      <c r="Y586" s="169"/>
    </row>
    <row r="587" spans="20:40" ht="15" customHeight="1" x14ac:dyDescent="0.3">
      <c r="T587" s="171"/>
      <c r="V587" s="297"/>
      <c r="W587" s="232" t="s">
        <v>1792</v>
      </c>
      <c r="Y587" s="169"/>
    </row>
    <row r="588" spans="20:40" ht="15" customHeight="1" x14ac:dyDescent="0.3">
      <c r="T588" s="171"/>
      <c r="V588" s="297"/>
      <c r="W588" s="249" t="s">
        <v>1366</v>
      </c>
      <c r="X588" s="250">
        <f>DSUM(T497:U505,"Pay",$W$5:$X$6)</f>
        <v>0</v>
      </c>
      <c r="Y588" s="169"/>
    </row>
    <row r="589" spans="20:40" ht="15" customHeight="1" x14ac:dyDescent="0.3">
      <c r="T589" s="171"/>
      <c r="V589" s="297"/>
      <c r="W589" s="249" t="s">
        <v>1367</v>
      </c>
      <c r="X589" s="250">
        <f>DSUM(T497:U505,"Pay",$W$8:$X$9)</f>
        <v>0</v>
      </c>
      <c r="Y589" s="169"/>
    </row>
    <row r="590" spans="20:40" ht="15" customHeight="1" x14ac:dyDescent="0.3">
      <c r="T590" s="171"/>
      <c r="V590" s="297"/>
      <c r="W590" s="249" t="s">
        <v>1368</v>
      </c>
      <c r="X590" s="250">
        <f>DSUM(T497:U505,"Pay",$W$11:$X$12)</f>
        <v>0</v>
      </c>
      <c r="Y590" s="169"/>
    </row>
    <row r="591" spans="20:40" ht="15" customHeight="1" thickBot="1" x14ac:dyDescent="0.35">
      <c r="T591" s="171"/>
      <c r="V591" s="297"/>
      <c r="W591" s="259"/>
      <c r="X591" s="260">
        <f>SUM(X588:X590)</f>
        <v>0</v>
      </c>
      <c r="Y591" s="261">
        <f>+X591</f>
        <v>0</v>
      </c>
    </row>
    <row r="592" spans="20:40" ht="15" customHeight="1" thickTop="1" x14ac:dyDescent="0.3">
      <c r="T592" s="171"/>
      <c r="V592" s="297"/>
      <c r="Y592" s="169"/>
    </row>
    <row r="593" spans="20:25" ht="15.6" x14ac:dyDescent="0.3">
      <c r="T593" s="171"/>
      <c r="V593" s="297"/>
      <c r="Y593" s="169"/>
    </row>
    <row r="594" spans="20:25" x14ac:dyDescent="0.3">
      <c r="T594" s="171"/>
      <c r="W594" s="315"/>
      <c r="X594" s="315"/>
      <c r="Y594" s="169"/>
    </row>
    <row r="595" spans="20:25" x14ac:dyDescent="0.3">
      <c r="T595" s="171"/>
      <c r="W595" s="315"/>
      <c r="X595" s="315"/>
      <c r="Y595" s="169"/>
    </row>
    <row r="596" spans="20:25" x14ac:dyDescent="0.3">
      <c r="T596" s="171"/>
      <c r="W596" s="315"/>
      <c r="X596" s="315"/>
      <c r="Y596" s="169"/>
    </row>
    <row r="597" spans="20:25" x14ac:dyDescent="0.3">
      <c r="T597" s="171"/>
      <c r="W597" s="315"/>
      <c r="X597" s="315"/>
      <c r="Y597" s="169"/>
    </row>
    <row r="598" spans="20:25" ht="15" customHeight="1" x14ac:dyDescent="0.3">
      <c r="T598" s="171"/>
      <c r="W598" s="315"/>
      <c r="X598" s="315"/>
      <c r="Y598" s="169"/>
    </row>
    <row r="599" spans="20:25" ht="15" customHeight="1" x14ac:dyDescent="0.3">
      <c r="T599" s="171"/>
      <c r="W599" s="315"/>
      <c r="X599" s="315"/>
      <c r="Y599" s="169"/>
    </row>
    <row r="600" spans="20:25" ht="15" customHeight="1" x14ac:dyDescent="0.3">
      <c r="T600" s="171"/>
      <c r="W600" s="232" t="s">
        <v>1793</v>
      </c>
      <c r="Y600" s="169"/>
    </row>
    <row r="601" spans="20:25" ht="15" customHeight="1" x14ac:dyDescent="0.3">
      <c r="T601" s="171"/>
      <c r="W601" s="249" t="s">
        <v>1366</v>
      </c>
      <c r="X601" s="250">
        <f>DSUM(T510:U520,"Pay",$W$5:$X$6)</f>
        <v>0</v>
      </c>
      <c r="Y601" s="169"/>
    </row>
    <row r="602" spans="20:25" ht="15" customHeight="1" x14ac:dyDescent="0.3">
      <c r="T602" s="171"/>
      <c r="W602" s="249" t="s">
        <v>1367</v>
      </c>
      <c r="X602" s="250">
        <f>DSUM(T510:U520,"Pay",$W$8:$X$9)</f>
        <v>0</v>
      </c>
      <c r="Y602" s="169"/>
    </row>
    <row r="603" spans="20:25" ht="15" customHeight="1" x14ac:dyDescent="0.3">
      <c r="T603" s="171"/>
      <c r="W603" s="249" t="s">
        <v>1368</v>
      </c>
      <c r="X603" s="250">
        <f>DSUM(T510:U520,"Pay",$W$11:$X$12)</f>
        <v>0</v>
      </c>
      <c r="Y603" s="169"/>
    </row>
    <row r="604" spans="20:25" ht="15" customHeight="1" thickBot="1" x14ac:dyDescent="0.35">
      <c r="T604" s="171"/>
      <c r="W604" s="259"/>
      <c r="X604" s="260">
        <f>SUM(X601:X603)</f>
        <v>0</v>
      </c>
      <c r="Y604" s="261">
        <f>+X604</f>
        <v>0</v>
      </c>
    </row>
    <row r="605" spans="20:25" ht="15" customHeight="1" thickTop="1" x14ac:dyDescent="0.3">
      <c r="T605" s="171"/>
      <c r="W605" s="450"/>
      <c r="X605" s="450"/>
      <c r="Y605" s="169"/>
    </row>
    <row r="606" spans="20:25" ht="15" customHeight="1" x14ac:dyDescent="0.3">
      <c r="T606" s="171"/>
      <c r="W606" s="458"/>
      <c r="X606" s="458"/>
      <c r="Y606" s="169"/>
    </row>
    <row r="607" spans="20:25" ht="15" customHeight="1" x14ac:dyDescent="0.3">
      <c r="T607" s="171"/>
      <c r="W607" s="298"/>
      <c r="X607" s="298"/>
      <c r="Y607" s="169"/>
    </row>
    <row r="608" spans="20:25" ht="15.6" x14ac:dyDescent="0.3">
      <c r="T608" s="171"/>
      <c r="W608" s="298"/>
      <c r="X608" s="298"/>
      <c r="Y608" s="169"/>
    </row>
    <row r="609" spans="20:27" ht="15.6" x14ac:dyDescent="0.3">
      <c r="T609" s="171"/>
      <c r="W609" s="298"/>
      <c r="X609" s="298"/>
      <c r="Y609" s="169"/>
    </row>
    <row r="610" spans="20:27" ht="16.2" thickBot="1" x14ac:dyDescent="0.35">
      <c r="T610" s="171"/>
      <c r="W610" s="298"/>
      <c r="X610" s="298"/>
      <c r="Y610" s="169"/>
    </row>
    <row r="611" spans="20:27" ht="16.2" thickBot="1" x14ac:dyDescent="0.35">
      <c r="T611" s="171"/>
      <c r="W611" s="298"/>
      <c r="X611" s="298"/>
      <c r="Y611" s="780">
        <f>SUM(Y17:Y610)</f>
        <v>862464</v>
      </c>
    </row>
    <row r="612" spans="20:27" ht="15.6" x14ac:dyDescent="0.3">
      <c r="T612" s="171"/>
      <c r="W612" s="298"/>
      <c r="X612" s="298"/>
      <c r="Y612" s="169"/>
    </row>
    <row r="613" spans="20:27" ht="15.6" x14ac:dyDescent="0.3">
      <c r="T613" s="171"/>
      <c r="W613" s="298"/>
      <c r="X613" s="298"/>
      <c r="Y613" s="169"/>
    </row>
    <row r="614" spans="20:27" ht="15.6" x14ac:dyDescent="0.3">
      <c r="T614" s="171"/>
      <c r="W614" s="298"/>
      <c r="X614" s="298"/>
      <c r="Y614" s="169"/>
    </row>
    <row r="615" spans="20:27" x14ac:dyDescent="0.3">
      <c r="T615" s="171"/>
      <c r="V615" s="276"/>
      <c r="W615" s="315"/>
      <c r="X615" s="315"/>
      <c r="Y615" s="169"/>
    </row>
    <row r="616" spans="20:27" x14ac:dyDescent="0.3">
      <c r="T616" s="171"/>
      <c r="V616" s="276"/>
      <c r="W616" s="315"/>
      <c r="X616" s="315"/>
      <c r="Y616" s="169"/>
    </row>
    <row r="617" spans="20:27" ht="15.6" x14ac:dyDescent="0.3">
      <c r="T617" s="171"/>
      <c r="V617" s="276"/>
      <c r="W617" s="298"/>
      <c r="X617" s="298"/>
      <c r="Y617" s="169"/>
    </row>
    <row r="618" spans="20:27" ht="15.6" x14ac:dyDescent="0.3">
      <c r="V618" s="276"/>
      <c r="W618" s="298"/>
      <c r="X618" s="298"/>
      <c r="Y618" s="169"/>
    </row>
    <row r="619" spans="20:27" ht="15.6" x14ac:dyDescent="0.3">
      <c r="V619" s="276"/>
      <c r="W619" s="298"/>
      <c r="X619" s="298"/>
      <c r="Y619" s="169"/>
      <c r="Z619" s="746"/>
    </row>
    <row r="620" spans="20:27" x14ac:dyDescent="0.3">
      <c r="V620" s="276"/>
      <c r="W620" s="315"/>
      <c r="X620" s="315"/>
      <c r="Y620" s="169"/>
      <c r="Z620" s="746"/>
    </row>
    <row r="621" spans="20:27" x14ac:dyDescent="0.3">
      <c r="V621" s="276"/>
      <c r="W621" s="315"/>
      <c r="X621" s="315"/>
      <c r="Y621" s="169"/>
      <c r="Z621" s="746"/>
      <c r="AA621" s="142"/>
    </row>
    <row r="622" spans="20:27" ht="15.6" x14ac:dyDescent="0.3">
      <c r="V622" s="276"/>
      <c r="W622" s="298"/>
      <c r="X622" s="298"/>
      <c r="Y622" s="169"/>
      <c r="AA622" s="142"/>
    </row>
    <row r="623" spans="20:27" ht="15.6" x14ac:dyDescent="0.3">
      <c r="V623" s="321"/>
      <c r="W623" s="298"/>
      <c r="X623" s="298"/>
      <c r="Y623" s="169"/>
      <c r="AA623" s="142"/>
    </row>
    <row r="624" spans="20:27" x14ac:dyDescent="0.3">
      <c r="V624" s="321"/>
      <c r="W624" s="142"/>
      <c r="X624" s="142"/>
      <c r="Y624" s="169"/>
    </row>
    <row r="625" spans="22:25" x14ac:dyDescent="0.3">
      <c r="V625" s="321"/>
      <c r="W625" s="142"/>
      <c r="X625" s="142"/>
      <c r="Y625" s="169"/>
    </row>
    <row r="626" spans="22:25" x14ac:dyDescent="0.3">
      <c r="V626" s="321"/>
      <c r="W626" s="142"/>
      <c r="X626" s="142"/>
      <c r="Y626" s="169"/>
    </row>
    <row r="627" spans="22:25" x14ac:dyDescent="0.3">
      <c r="V627" s="321"/>
      <c r="W627" s="142"/>
      <c r="X627" s="142"/>
      <c r="Y627" s="169"/>
    </row>
    <row r="628" spans="22:25" x14ac:dyDescent="0.3">
      <c r="V628" s="321"/>
      <c r="W628" s="142"/>
      <c r="X628" s="142"/>
      <c r="Y628" s="169"/>
    </row>
    <row r="629" spans="22:25" x14ac:dyDescent="0.3">
      <c r="V629" s="321"/>
      <c r="W629" s="142"/>
      <c r="X629" s="142"/>
      <c r="Y629" s="169"/>
    </row>
    <row r="630" spans="22:25" x14ac:dyDescent="0.3">
      <c r="V630" s="321"/>
      <c r="W630" s="142"/>
      <c r="X630" s="142"/>
      <c r="Y630" s="169"/>
    </row>
    <row r="631" spans="22:25" x14ac:dyDescent="0.3">
      <c r="V631" s="321"/>
      <c r="W631" s="142"/>
      <c r="X631" s="142"/>
      <c r="Y631" s="169"/>
    </row>
    <row r="632" spans="22:25" x14ac:dyDescent="0.3">
      <c r="V632" s="321"/>
      <c r="W632" s="142"/>
      <c r="X632" s="142"/>
      <c r="Y632" s="169"/>
    </row>
    <row r="633" spans="22:25" ht="15.6" x14ac:dyDescent="0.3">
      <c r="V633" s="298"/>
      <c r="W633" s="142"/>
      <c r="X633" s="142"/>
      <c r="Y633" s="169"/>
    </row>
    <row r="634" spans="22:25" ht="15.6" x14ac:dyDescent="0.3">
      <c r="V634" s="297"/>
      <c r="W634" s="142"/>
      <c r="X634" s="142"/>
      <c r="Y634" s="169"/>
    </row>
    <row r="635" spans="22:25" x14ac:dyDescent="0.3">
      <c r="V635" s="321"/>
      <c r="W635" s="142"/>
      <c r="X635" s="142"/>
      <c r="Y635" s="169"/>
    </row>
    <row r="636" spans="22:25" ht="15.6" x14ac:dyDescent="0.3">
      <c r="V636" s="297"/>
      <c r="W636" s="142"/>
      <c r="X636" s="142"/>
      <c r="Y636" s="169"/>
    </row>
    <row r="637" spans="22:25" x14ac:dyDescent="0.3">
      <c r="V637" s="321"/>
      <c r="W637" s="142"/>
      <c r="X637" s="142"/>
      <c r="Y637" s="169"/>
    </row>
    <row r="638" spans="22:25" ht="14.4" thickBot="1" x14ac:dyDescent="0.35">
      <c r="V638" s="781"/>
      <c r="W638" s="142"/>
      <c r="X638" s="142"/>
      <c r="Y638" s="169"/>
    </row>
    <row r="639" spans="22:25" x14ac:dyDescent="0.3">
      <c r="V639" s="321"/>
      <c r="W639" s="142"/>
      <c r="X639" s="142"/>
      <c r="Y639" s="169"/>
    </row>
    <row r="640" spans="22:25" x14ac:dyDescent="0.3">
      <c r="V640" s="321"/>
      <c r="W640" s="142"/>
      <c r="X640" s="142"/>
      <c r="Y640" s="169"/>
    </row>
    <row r="641" spans="22:25" x14ac:dyDescent="0.3">
      <c r="V641" s="321"/>
      <c r="W641" s="142"/>
      <c r="X641" s="142"/>
      <c r="Y641" s="169"/>
    </row>
    <row r="642" spans="22:25" x14ac:dyDescent="0.3">
      <c r="V642" s="276"/>
      <c r="W642" s="142"/>
      <c r="X642" s="142"/>
      <c r="Y642" s="169"/>
    </row>
    <row r="643" spans="22:25" ht="15.6" x14ac:dyDescent="0.3">
      <c r="V643" s="297"/>
      <c r="W643" s="142"/>
      <c r="X643" s="142"/>
      <c r="Y643" s="169"/>
    </row>
    <row r="644" spans="22:25" ht="15.6" x14ac:dyDescent="0.3">
      <c r="V644" s="297"/>
      <c r="W644" s="142"/>
      <c r="X644" s="142"/>
      <c r="Y644" s="169"/>
    </row>
    <row r="645" spans="22:25" x14ac:dyDescent="0.3">
      <c r="V645" s="276"/>
      <c r="W645" s="142"/>
      <c r="X645" s="142"/>
      <c r="Y645" s="169"/>
    </row>
    <row r="646" spans="22:25" ht="15.6" x14ac:dyDescent="0.3">
      <c r="V646" s="297"/>
      <c r="W646" s="142"/>
      <c r="X646" s="142"/>
      <c r="Y646" s="169"/>
    </row>
    <row r="647" spans="22:25" x14ac:dyDescent="0.3">
      <c r="V647" s="276"/>
      <c r="W647" s="142"/>
      <c r="X647" s="142"/>
      <c r="Y647" s="169"/>
    </row>
    <row r="648" spans="22:25" x14ac:dyDescent="0.3">
      <c r="V648" s="276"/>
      <c r="W648" s="142"/>
      <c r="X648" s="142"/>
      <c r="Y648" s="169"/>
    </row>
    <row r="649" spans="22:25" x14ac:dyDescent="0.3">
      <c r="V649" s="276"/>
      <c r="W649" s="142"/>
      <c r="X649" s="142"/>
      <c r="Y649" s="169"/>
    </row>
    <row r="650" spans="22:25" x14ac:dyDescent="0.3">
      <c r="V650" s="276"/>
      <c r="W650" s="142"/>
      <c r="X650" s="142"/>
      <c r="Y650" s="169"/>
    </row>
    <row r="651" spans="22:25" x14ac:dyDescent="0.3">
      <c r="V651" s="276"/>
      <c r="W651" s="142"/>
      <c r="X651" s="142"/>
      <c r="Y651" s="169"/>
    </row>
    <row r="652" spans="22:25" x14ac:dyDescent="0.3">
      <c r="V652" s="276"/>
      <c r="W652" s="142"/>
      <c r="X652" s="142"/>
      <c r="Y652" s="169"/>
    </row>
    <row r="653" spans="22:25" x14ac:dyDescent="0.3">
      <c r="V653" s="276"/>
      <c r="W653" s="142"/>
      <c r="X653" s="142"/>
      <c r="Y653" s="169"/>
    </row>
    <row r="654" spans="22:25" x14ac:dyDescent="0.3">
      <c r="V654" s="276"/>
      <c r="W654" s="142"/>
      <c r="X654" s="142"/>
      <c r="Y654" s="169"/>
    </row>
    <row r="655" spans="22:25" x14ac:dyDescent="0.3">
      <c r="V655" s="276"/>
      <c r="W655" s="142"/>
      <c r="X655" s="142"/>
      <c r="Y655" s="169"/>
    </row>
    <row r="656" spans="22:25" x14ac:dyDescent="0.3">
      <c r="V656" s="276"/>
      <c r="W656" s="142"/>
      <c r="X656" s="142"/>
      <c r="Y656" s="169"/>
    </row>
    <row r="657" spans="22:25" x14ac:dyDescent="0.3">
      <c r="V657" s="276"/>
      <c r="W657" s="142"/>
      <c r="X657" s="142"/>
      <c r="Y657" s="169"/>
    </row>
    <row r="658" spans="22:25" x14ac:dyDescent="0.3">
      <c r="V658" s="276"/>
      <c r="W658" s="142"/>
      <c r="X658" s="142"/>
      <c r="Y658" s="169"/>
    </row>
    <row r="659" spans="22:25" x14ac:dyDescent="0.3">
      <c r="V659" s="276"/>
      <c r="W659" s="142"/>
      <c r="X659" s="142"/>
      <c r="Y659" s="169"/>
    </row>
    <row r="660" spans="22:25" x14ac:dyDescent="0.3">
      <c r="V660" s="276"/>
      <c r="W660" s="142"/>
      <c r="X660" s="142"/>
      <c r="Y660" s="169"/>
    </row>
    <row r="661" spans="22:25" x14ac:dyDescent="0.3">
      <c r="V661" s="276"/>
      <c r="W661" s="142"/>
      <c r="X661" s="142"/>
      <c r="Y661" s="169"/>
    </row>
    <row r="662" spans="22:25" x14ac:dyDescent="0.3">
      <c r="V662" s="276"/>
      <c r="W662" s="142"/>
      <c r="X662" s="142"/>
      <c r="Y662" s="169"/>
    </row>
    <row r="663" spans="22:25" x14ac:dyDescent="0.3">
      <c r="V663" s="276"/>
      <c r="W663" s="142"/>
      <c r="X663" s="142"/>
      <c r="Y663" s="169"/>
    </row>
    <row r="664" spans="22:25" x14ac:dyDescent="0.3">
      <c r="V664" s="276"/>
      <c r="W664" s="142"/>
      <c r="X664" s="142"/>
      <c r="Y664" s="169"/>
    </row>
    <row r="665" spans="22:25" x14ac:dyDescent="0.3">
      <c r="V665" s="276"/>
      <c r="W665" s="142"/>
      <c r="X665" s="142"/>
      <c r="Y665" s="169"/>
    </row>
    <row r="666" spans="22:25" x14ac:dyDescent="0.3">
      <c r="V666" s="276"/>
      <c r="W666" s="142"/>
      <c r="X666" s="142"/>
      <c r="Y666" s="169"/>
    </row>
    <row r="667" spans="22:25" x14ac:dyDescent="0.3">
      <c r="V667" s="276"/>
      <c r="W667" s="142"/>
      <c r="X667" s="142"/>
      <c r="Y667" s="169"/>
    </row>
    <row r="668" spans="22:25" x14ac:dyDescent="0.3">
      <c r="V668" s="276"/>
      <c r="W668" s="142"/>
      <c r="X668" s="142"/>
      <c r="Y668" s="169"/>
    </row>
    <row r="669" spans="22:25" x14ac:dyDescent="0.3">
      <c r="V669" s="276"/>
      <c r="W669" s="142"/>
      <c r="X669" s="142"/>
      <c r="Y669" s="169"/>
    </row>
    <row r="670" spans="22:25" x14ac:dyDescent="0.3">
      <c r="V670" s="276"/>
      <c r="W670" s="142"/>
      <c r="X670" s="142"/>
      <c r="Y670" s="169"/>
    </row>
    <row r="671" spans="22:25" x14ac:dyDescent="0.3">
      <c r="V671" s="276"/>
      <c r="W671" s="142"/>
      <c r="X671" s="142"/>
      <c r="Y671" s="169"/>
    </row>
    <row r="672" spans="22:25" x14ac:dyDescent="0.3">
      <c r="V672" s="276"/>
      <c r="W672" s="142"/>
      <c r="X672" s="142"/>
      <c r="Y672" s="169"/>
    </row>
    <row r="673" spans="22:25" x14ac:dyDescent="0.3">
      <c r="V673" s="276"/>
      <c r="W673" s="142"/>
      <c r="X673" s="142"/>
      <c r="Y673" s="169"/>
    </row>
    <row r="674" spans="22:25" x14ac:dyDescent="0.3">
      <c r="V674" s="276"/>
      <c r="W674" s="142"/>
      <c r="X674" s="142"/>
      <c r="Y674" s="169"/>
    </row>
    <row r="675" spans="22:25" x14ac:dyDescent="0.3">
      <c r="V675" s="276"/>
      <c r="W675" s="142"/>
      <c r="X675" s="142"/>
      <c r="Y675" s="169"/>
    </row>
    <row r="676" spans="22:25" x14ac:dyDescent="0.3">
      <c r="V676" s="276"/>
      <c r="W676" s="142"/>
      <c r="X676" s="142"/>
      <c r="Y676" s="169"/>
    </row>
    <row r="677" spans="22:25" x14ac:dyDescent="0.3">
      <c r="V677" s="276"/>
      <c r="W677" s="142"/>
      <c r="X677" s="142"/>
      <c r="Y677" s="169"/>
    </row>
    <row r="678" spans="22:25" x14ac:dyDescent="0.3">
      <c r="V678" s="276"/>
      <c r="W678" s="142"/>
      <c r="X678" s="142"/>
      <c r="Y678" s="169"/>
    </row>
    <row r="679" spans="22:25" x14ac:dyDescent="0.3">
      <c r="V679" s="276"/>
      <c r="W679" s="142"/>
      <c r="X679" s="142"/>
      <c r="Y679" s="169"/>
    </row>
    <row r="680" spans="22:25" x14ac:dyDescent="0.3">
      <c r="V680" s="276"/>
      <c r="W680" s="142"/>
      <c r="X680" s="142"/>
      <c r="Y680" s="169"/>
    </row>
    <row r="681" spans="22:25" x14ac:dyDescent="0.3">
      <c r="V681" s="276"/>
      <c r="W681" s="142"/>
      <c r="X681" s="142"/>
      <c r="Y681" s="169"/>
    </row>
    <row r="682" spans="22:25" x14ac:dyDescent="0.3">
      <c r="V682" s="276"/>
      <c r="W682" s="142"/>
      <c r="X682" s="142"/>
      <c r="Y682" s="169"/>
    </row>
    <row r="683" spans="22:25" x14ac:dyDescent="0.3">
      <c r="V683" s="276"/>
      <c r="W683" s="142"/>
      <c r="X683" s="142"/>
      <c r="Y683" s="169"/>
    </row>
    <row r="684" spans="22:25" x14ac:dyDescent="0.3">
      <c r="V684" s="276"/>
      <c r="W684" s="142"/>
      <c r="X684" s="142"/>
      <c r="Y684" s="169"/>
    </row>
    <row r="685" spans="22:25" x14ac:dyDescent="0.3">
      <c r="V685" s="276"/>
      <c r="W685" s="142"/>
      <c r="X685" s="142"/>
    </row>
    <row r="686" spans="22:25" x14ac:dyDescent="0.3">
      <c r="V686" s="276"/>
      <c r="W686" s="142"/>
      <c r="X686" s="142"/>
    </row>
    <row r="687" spans="22:25" x14ac:dyDescent="0.3">
      <c r="V687" s="276"/>
      <c r="W687" s="142"/>
      <c r="X687" s="142"/>
    </row>
    <row r="688" spans="22:25" x14ac:dyDescent="0.3">
      <c r="V688" s="276"/>
      <c r="W688" s="142"/>
      <c r="X688" s="142"/>
    </row>
    <row r="689" spans="22:22" x14ac:dyDescent="0.3">
      <c r="V689" s="276"/>
    </row>
    <row r="690" spans="22:22" x14ac:dyDescent="0.3">
      <c r="V690" s="276"/>
    </row>
    <row r="691" spans="22:22" x14ac:dyDescent="0.3">
      <c r="V691" s="276"/>
    </row>
    <row r="692" spans="22:22" x14ac:dyDescent="0.3">
      <c r="V692" s="276"/>
    </row>
    <row r="693" spans="22:22" x14ac:dyDescent="0.3">
      <c r="V693" s="276"/>
    </row>
    <row r="694" spans="22:22" x14ac:dyDescent="0.3">
      <c r="V694" s="276"/>
    </row>
    <row r="695" spans="22:22" x14ac:dyDescent="0.3">
      <c r="V695" s="276"/>
    </row>
    <row r="696" spans="22:22" x14ac:dyDescent="0.3">
      <c r="V696" s="276"/>
    </row>
    <row r="697" spans="22:22" x14ac:dyDescent="0.3">
      <c r="V697" s="276"/>
    </row>
    <row r="698" spans="22:22" x14ac:dyDescent="0.3">
      <c r="V698" s="276"/>
    </row>
    <row r="699" spans="22:22" x14ac:dyDescent="0.3">
      <c r="V699" s="276"/>
    </row>
    <row r="700" spans="22:22" x14ac:dyDescent="0.3">
      <c r="V700" s="276"/>
    </row>
    <row r="701" spans="22:22" x14ac:dyDescent="0.3">
      <c r="V701" s="276"/>
    </row>
    <row r="702" spans="22:22" x14ac:dyDescent="0.3">
      <c r="V702" s="276"/>
    </row>
    <row r="703" spans="22:22" x14ac:dyDescent="0.3">
      <c r="V703" s="276"/>
    </row>
    <row r="704" spans="22:22" x14ac:dyDescent="0.3">
      <c r="V704" s="276"/>
    </row>
    <row r="705" spans="22:22" x14ac:dyDescent="0.3">
      <c r="V705" s="276"/>
    </row>
    <row r="706" spans="22:22" x14ac:dyDescent="0.3">
      <c r="V706" s="276"/>
    </row>
    <row r="707" spans="22:22" x14ac:dyDescent="0.3">
      <c r="V707" s="276"/>
    </row>
    <row r="708" spans="22:22" x14ac:dyDescent="0.3">
      <c r="V708" s="276"/>
    </row>
    <row r="709" spans="22:22" x14ac:dyDescent="0.3">
      <c r="V709" s="276"/>
    </row>
    <row r="710" spans="22:22" x14ac:dyDescent="0.3">
      <c r="V710" s="276"/>
    </row>
    <row r="711" spans="22:22" x14ac:dyDescent="0.3">
      <c r="V711" s="276"/>
    </row>
    <row r="712" spans="22:22" x14ac:dyDescent="0.3">
      <c r="V712" s="276"/>
    </row>
    <row r="713" spans="22:22" x14ac:dyDescent="0.3">
      <c r="V713" s="276"/>
    </row>
  </sheetData>
  <sheetProtection password="DBAD" sheet="1" objects="1" scenarios="1" selectLockedCells="1"/>
  <mergeCells count="49">
    <mergeCell ref="AG486:AH486"/>
    <mergeCell ref="AG493:AH493"/>
    <mergeCell ref="AG506:AH506"/>
    <mergeCell ref="AG8:AH8"/>
    <mergeCell ref="AG304:AH304"/>
    <mergeCell ref="AG325:AH325"/>
    <mergeCell ref="AG204:AH204"/>
    <mergeCell ref="AG194:AH194"/>
    <mergeCell ref="AG241:AH241"/>
    <mergeCell ref="AG463:AH463"/>
    <mergeCell ref="AG388:AH388"/>
    <mergeCell ref="AG381:AH381"/>
    <mergeCell ref="AG370:AH370"/>
    <mergeCell ref="AG363:AH363"/>
    <mergeCell ref="AG352:AH352"/>
    <mergeCell ref="AG375:AH375"/>
    <mergeCell ref="AP407:AR408"/>
    <mergeCell ref="AG435:AH435"/>
    <mergeCell ref="T3:U3"/>
    <mergeCell ref="AG214:AH214"/>
    <mergeCell ref="AG224:AH224"/>
    <mergeCell ref="AG234:AH234"/>
    <mergeCell ref="AG253:AH253"/>
    <mergeCell ref="AG66:AH66"/>
    <mergeCell ref="AG397:AH397"/>
    <mergeCell ref="AG248:AH248"/>
    <mergeCell ref="AG117:AH117"/>
    <mergeCell ref="AG357:AH357"/>
    <mergeCell ref="AG332:AH332"/>
    <mergeCell ref="AG63:AH63"/>
    <mergeCell ref="AG261:AH261"/>
    <mergeCell ref="AG335:AH335"/>
    <mergeCell ref="D6:D7"/>
    <mergeCell ref="F6:F7"/>
    <mergeCell ref="A208:E208"/>
    <mergeCell ref="C6:C7"/>
    <mergeCell ref="A228:E228"/>
    <mergeCell ref="A529:H529"/>
    <mergeCell ref="A399:E399"/>
    <mergeCell ref="A528:H528"/>
    <mergeCell ref="A198:E198"/>
    <mergeCell ref="A218:E218"/>
    <mergeCell ref="AG319:AH319"/>
    <mergeCell ref="AG291:AH291"/>
    <mergeCell ref="AG448:AH448"/>
    <mergeCell ref="AG281:AH281"/>
    <mergeCell ref="E6:E7"/>
    <mergeCell ref="G6:G7"/>
    <mergeCell ref="H6:H7"/>
  </mergeCells>
  <phoneticPr fontId="3" type="noConversion"/>
  <conditionalFormatting sqref="H195">
    <cfRule type="cellIs" dxfId="47" priority="28" operator="lessThan">
      <formula>0</formula>
    </cfRule>
  </conditionalFormatting>
  <conditionalFormatting sqref="H207">
    <cfRule type="cellIs" dxfId="46" priority="23" operator="lessThan">
      <formula>0</formula>
    </cfRule>
  </conditionalFormatting>
  <conditionalFormatting sqref="H217">
    <cfRule type="cellIs" dxfId="45" priority="22" operator="lessThan">
      <formula>0</formula>
    </cfRule>
  </conditionalFormatting>
  <conditionalFormatting sqref="H237">
    <cfRule type="cellIs" dxfId="44" priority="21" operator="lessThan">
      <formula>0</formula>
    </cfRule>
  </conditionalFormatting>
  <conditionalFormatting sqref="H243">
    <cfRule type="cellIs" dxfId="43" priority="20" operator="notEqual">
      <formula>0</formula>
    </cfRule>
  </conditionalFormatting>
  <conditionalFormatting sqref="H250">
    <cfRule type="cellIs" dxfId="42" priority="19" operator="lessThan">
      <formula>0</formula>
    </cfRule>
  </conditionalFormatting>
  <conditionalFormatting sqref="H256">
    <cfRule type="cellIs" dxfId="41" priority="18" operator="lessThan">
      <formula>0</formula>
    </cfRule>
  </conditionalFormatting>
  <conditionalFormatting sqref="H263">
    <cfRule type="cellIs" dxfId="40" priority="17" operator="lessThan">
      <formula>0</formula>
    </cfRule>
  </conditionalFormatting>
  <conditionalFormatting sqref="H283">
    <cfRule type="cellIs" dxfId="39" priority="16" operator="lessThan">
      <formula>0</formula>
    </cfRule>
  </conditionalFormatting>
  <conditionalFormatting sqref="H293">
    <cfRule type="cellIs" dxfId="38" priority="15" operator="lessThan">
      <formula>0</formula>
    </cfRule>
  </conditionalFormatting>
  <conditionalFormatting sqref="H306">
    <cfRule type="cellIs" dxfId="37" priority="14" operator="lessThan">
      <formula>0</formula>
    </cfRule>
  </conditionalFormatting>
  <conditionalFormatting sqref="H321">
    <cfRule type="cellIs" dxfId="36" priority="13" operator="lessThan">
      <formula>0</formula>
    </cfRule>
  </conditionalFormatting>
  <conditionalFormatting sqref="H327">
    <cfRule type="cellIs" dxfId="35" priority="12" operator="notEqual">
      <formula>0</formula>
    </cfRule>
  </conditionalFormatting>
  <conditionalFormatting sqref="H334">
    <cfRule type="cellIs" dxfId="34" priority="11" operator="lessThan">
      <formula>0</formula>
    </cfRule>
  </conditionalFormatting>
  <conditionalFormatting sqref="H354">
    <cfRule type="cellIs" dxfId="33" priority="10" operator="notEqual">
      <formula>0</formula>
    </cfRule>
  </conditionalFormatting>
  <conditionalFormatting sqref="H359">
    <cfRule type="cellIs" dxfId="32" priority="9" operator="notEqual">
      <formula>0</formula>
    </cfRule>
  </conditionalFormatting>
  <conditionalFormatting sqref="H372">
    <cfRule type="cellIs" dxfId="31" priority="8" operator="lessThan">
      <formula>0</formula>
    </cfRule>
  </conditionalFormatting>
  <conditionalFormatting sqref="H377">
    <cfRule type="cellIs" dxfId="30" priority="7" operator="notEqual">
      <formula>0</formula>
    </cfRule>
  </conditionalFormatting>
  <conditionalFormatting sqref="H383">
    <cfRule type="cellIs" dxfId="29" priority="6" operator="notEqual">
      <formula>0</formula>
    </cfRule>
  </conditionalFormatting>
  <conditionalFormatting sqref="H390">
    <cfRule type="cellIs" dxfId="28" priority="5" operator="notEqual">
      <formula>0</formula>
    </cfRule>
  </conditionalFormatting>
  <conditionalFormatting sqref="H435">
    <cfRule type="cellIs" dxfId="27" priority="4" operator="lessThan">
      <formula>0</formula>
    </cfRule>
  </conditionalFormatting>
  <conditionalFormatting sqref="H449">
    <cfRule type="cellIs" dxfId="26" priority="3" operator="lessThan">
      <formula>0</formula>
    </cfRule>
  </conditionalFormatting>
  <conditionalFormatting sqref="H464">
    <cfRule type="cellIs" dxfId="25" priority="2" operator="lessThan">
      <formula>0</formula>
    </cfRule>
  </conditionalFormatting>
  <conditionalFormatting sqref="H470">
    <cfRule type="cellIs" dxfId="24" priority="1" operator="notEqual">
      <formula>0</formula>
    </cfRule>
  </conditionalFormatting>
  <printOptions horizontalCentered="1"/>
  <pageMargins left="0.5" right="0.5" top="0.5" bottom="0.6" header="0.5" footer="0.28000000000000003"/>
  <pageSetup scale="92" fitToHeight="0" orientation="portrait" horizontalDpi="300" verticalDpi="300" r:id="rId1"/>
  <headerFooter alignWithMargins="0">
    <oddHeader xml:space="preserve">&amp;R 
</oddHeader>
    <oddFooter>&amp;L&amp;D  &amp;T&amp;C  &amp;P</oddFooter>
  </headerFooter>
  <rowBreaks count="7" manualBreakCount="7">
    <brk id="60" max="7" man="1"/>
    <brk id="111" max="7" man="1"/>
    <brk id="196" max="7" man="1"/>
    <brk id="256" max="7" man="1"/>
    <brk id="306" max="7" man="1"/>
    <brk id="372" max="7" man="1"/>
    <brk id="435" max="7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7194" r:id="rId4">
          <objectPr defaultSize="0" autoPict="0" r:id="rId5">
            <anchor moveWithCells="1">
              <from>
                <xdr:col>0</xdr:col>
                <xdr:colOff>68580</xdr:colOff>
                <xdr:row>0</xdr:row>
                <xdr:rowOff>22860</xdr:rowOff>
              </from>
              <to>
                <xdr:col>1</xdr:col>
                <xdr:colOff>518160</xdr:colOff>
                <xdr:row>4</xdr:row>
                <xdr:rowOff>22860</xdr:rowOff>
              </to>
            </anchor>
          </objectPr>
        </oleObject>
      </mc:Choice>
      <mc:Fallback>
        <oleObject progId="Word.Picture.8" shapeId="7194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A7E8FF"/>
  </sheetPr>
  <dimension ref="A1:EE601"/>
  <sheetViews>
    <sheetView view="pageBreakPreview" zoomScaleNormal="100" zoomScaleSheetLayoutView="100" workbookViewId="0">
      <selection activeCell="D6" sqref="D6:D7"/>
    </sheetView>
  </sheetViews>
  <sheetFormatPr defaultColWidth="9.109375" defaultRowHeight="13.8" x14ac:dyDescent="0.3"/>
  <cols>
    <col min="1" max="1" width="7.6640625" style="779" customWidth="1"/>
    <col min="2" max="2" width="54.5546875" style="142" customWidth="1"/>
    <col min="3" max="3" width="12.5546875" style="142" bestFit="1" customWidth="1"/>
    <col min="4" max="9" width="12.6640625" style="231" customWidth="1"/>
    <col min="10" max="12" width="12.6640625" style="167" customWidth="1"/>
    <col min="13" max="13" width="12.6640625" style="231" customWidth="1"/>
    <col min="14" max="58" width="9.109375" style="167"/>
    <col min="59" max="16384" width="9.109375" style="127"/>
  </cols>
  <sheetData>
    <row r="1" spans="1:13" s="125" customFormat="1" x14ac:dyDescent="0.3">
      <c r="A1" s="165"/>
      <c r="B1" s="126"/>
      <c r="C1" s="126"/>
      <c r="D1" s="166"/>
      <c r="E1" s="166"/>
      <c r="F1" s="166"/>
      <c r="G1" s="166"/>
      <c r="H1" s="166"/>
      <c r="I1" s="166"/>
      <c r="M1" s="166" t="s">
        <v>207</v>
      </c>
    </row>
    <row r="2" spans="1:13" s="125" customFormat="1" ht="15.6" x14ac:dyDescent="0.3">
      <c r="A2" s="175" t="s">
        <v>256</v>
      </c>
      <c r="B2" s="176"/>
      <c r="C2" s="176"/>
      <c r="D2" s="177"/>
      <c r="E2" s="177"/>
      <c r="F2" s="177"/>
      <c r="G2" s="177"/>
      <c r="H2" s="177"/>
      <c r="I2" s="177"/>
      <c r="J2" s="178"/>
      <c r="K2" s="178"/>
      <c r="L2" s="178"/>
      <c r="M2" s="177"/>
    </row>
    <row r="3" spans="1:13" s="46" customFormat="1" ht="18" x14ac:dyDescent="0.35">
      <c r="A3" s="183" t="s">
        <v>1450</v>
      </c>
      <c r="B3" s="184"/>
      <c r="C3" s="184"/>
      <c r="D3" s="185"/>
      <c r="E3" s="185"/>
      <c r="F3" s="185"/>
      <c r="G3" s="185"/>
      <c r="H3" s="185"/>
      <c r="I3" s="185"/>
      <c r="J3" s="41"/>
      <c r="K3" s="41"/>
      <c r="L3" s="41"/>
      <c r="M3" s="185"/>
    </row>
    <row r="4" spans="1:13" s="830" customFormat="1" ht="15.6" x14ac:dyDescent="0.3">
      <c r="A4" s="193" t="str">
        <f>Enrollment!A4</f>
        <v>FISCAL YEAR 2012-2013</v>
      </c>
      <c r="B4" s="176"/>
      <c r="C4" s="176"/>
      <c r="D4" s="194"/>
      <c r="E4" s="194"/>
      <c r="F4" s="194"/>
      <c r="G4" s="194"/>
      <c r="H4" s="194"/>
      <c r="I4" s="194"/>
      <c r="J4" s="195"/>
      <c r="K4" s="195"/>
      <c r="L4" s="195"/>
      <c r="M4" s="194"/>
    </row>
    <row r="5" spans="1:13" s="125" customFormat="1" ht="14.4" thickBot="1" x14ac:dyDescent="0.35">
      <c r="A5" s="203"/>
      <c r="B5" s="204"/>
      <c r="C5" s="204"/>
      <c r="D5" s="177"/>
      <c r="E5" s="177"/>
      <c r="F5" s="177"/>
      <c r="G5" s="177"/>
      <c r="H5" s="177"/>
      <c r="I5" s="177"/>
      <c r="J5" s="178"/>
      <c r="K5" s="178"/>
      <c r="L5" s="178"/>
      <c r="M5" s="177"/>
    </row>
    <row r="6" spans="1:13" s="774" customFormat="1" x14ac:dyDescent="0.3">
      <c r="A6" s="1242"/>
      <c r="B6" s="1243"/>
      <c r="C6" s="1427" t="s">
        <v>1457</v>
      </c>
      <c r="D6" s="1418"/>
      <c r="E6" s="1244"/>
      <c r="F6" s="1244"/>
      <c r="G6" s="1244"/>
      <c r="H6" s="1244"/>
      <c r="I6" s="1244"/>
      <c r="J6" s="1423"/>
      <c r="K6" s="1418"/>
      <c r="L6" s="1418"/>
      <c r="M6" s="1425"/>
    </row>
    <row r="7" spans="1:13" s="774" customFormat="1" ht="29.25" customHeight="1" thickBot="1" x14ac:dyDescent="0.4">
      <c r="A7" s="1245" t="str">
        <f>'Revenue Projection'!F2</f>
        <v>1234</v>
      </c>
      <c r="B7" s="1246" t="str">
        <f>'Revenue Projection'!A1</f>
        <v>SAMPLE ELEMENTARY</v>
      </c>
      <c r="C7" s="1428"/>
      <c r="D7" s="1419"/>
      <c r="E7" s="1247"/>
      <c r="F7" s="1247"/>
      <c r="G7" s="1247"/>
      <c r="H7" s="1247"/>
      <c r="I7" s="1247"/>
      <c r="J7" s="1424"/>
      <c r="K7" s="1419"/>
      <c r="L7" s="1419"/>
      <c r="M7" s="1426"/>
    </row>
    <row r="8" spans="1:13" s="774" customFormat="1" ht="18" customHeight="1" thickTop="1" x14ac:dyDescent="0.3">
      <c r="A8" s="1248" t="str">
        <f>'Salary Menu MIS 3382'!A8</f>
        <v>Administrative Positions:</v>
      </c>
      <c r="B8" s="1249"/>
      <c r="C8" s="1249"/>
      <c r="D8" s="1249"/>
      <c r="E8" s="1249"/>
      <c r="F8" s="1249"/>
      <c r="G8" s="1249"/>
      <c r="H8" s="1249"/>
      <c r="I8" s="1249"/>
      <c r="J8" s="1250"/>
      <c r="K8" s="1251"/>
      <c r="L8" s="1251"/>
      <c r="M8" s="1252"/>
    </row>
    <row r="9" spans="1:13" s="774" customFormat="1" ht="18" customHeight="1" x14ac:dyDescent="0.3">
      <c r="A9" s="1253">
        <f>'Salary Menu MIS 3382'!A9</f>
        <v>31000</v>
      </c>
      <c r="B9" s="1254" t="str">
        <f>'Salary Menu MIS 3382'!B9</f>
        <v>Principal - Elementary</v>
      </c>
      <c r="C9" s="1239">
        <f>'Salary Menu MIS 3382'!C9</f>
        <v>0</v>
      </c>
      <c r="D9" s="1200"/>
      <c r="E9" s="1200"/>
      <c r="F9" s="1200"/>
      <c r="G9" s="1200"/>
      <c r="H9" s="1200"/>
      <c r="I9" s="1200"/>
      <c r="J9" s="1240"/>
      <c r="K9" s="1240"/>
      <c r="L9" s="1200"/>
      <c r="M9" s="1201"/>
    </row>
    <row r="10" spans="1:13" s="774" customFormat="1" ht="18" customHeight="1" x14ac:dyDescent="0.3">
      <c r="A10" s="1255" t="str">
        <f>'Salary Menu MIS 3382'!A10</f>
        <v>31020</v>
      </c>
      <c r="B10" s="1256" t="str">
        <f>'Salary Menu MIS 3382'!B10</f>
        <v>Principal - Middle</v>
      </c>
      <c r="C10" s="1257">
        <f>'Salary Menu MIS 3382'!C10</f>
        <v>0</v>
      </c>
      <c r="D10" s="1258"/>
      <c r="E10" s="1258"/>
      <c r="F10" s="1258"/>
      <c r="G10" s="1258"/>
      <c r="H10" s="1258"/>
      <c r="I10" s="1258"/>
      <c r="J10" s="1259"/>
      <c r="K10" s="1259"/>
      <c r="L10" s="1258"/>
      <c r="M10" s="1260"/>
    </row>
    <row r="11" spans="1:13" s="774" customFormat="1" ht="18" customHeight="1" x14ac:dyDescent="0.3">
      <c r="A11" s="1255" t="str">
        <f>'Salary Menu MIS 3382'!A11</f>
        <v>31040</v>
      </c>
      <c r="B11" s="1256" t="str">
        <f>'Salary Menu MIS 3382'!B11</f>
        <v>Principal - High</v>
      </c>
      <c r="C11" s="1257">
        <f>'Salary Menu MIS 3382'!C11</f>
        <v>0</v>
      </c>
      <c r="D11" s="1258"/>
      <c r="E11" s="1258"/>
      <c r="F11" s="1258"/>
      <c r="G11" s="1258"/>
      <c r="H11" s="1258"/>
      <c r="I11" s="1258"/>
      <c r="J11" s="1259"/>
      <c r="K11" s="1259"/>
      <c r="L11" s="1258"/>
      <c r="M11" s="1260"/>
    </row>
    <row r="12" spans="1:13" s="774" customFormat="1" ht="18" customHeight="1" x14ac:dyDescent="0.3">
      <c r="A12" s="1237" t="str">
        <f>'Salary Menu MIS 3382'!A12</f>
        <v>31080</v>
      </c>
      <c r="B12" s="1261" t="str">
        <f>'Salary Menu MIS 3382'!B12</f>
        <v>Principal - K-12 (900+ Students)</v>
      </c>
      <c r="C12" s="1262">
        <f>'Salary Menu MIS 3382'!C12</f>
        <v>0</v>
      </c>
      <c r="D12" s="1263"/>
      <c r="E12" s="1263"/>
      <c r="F12" s="1263"/>
      <c r="G12" s="1263"/>
      <c r="H12" s="1263"/>
      <c r="I12" s="1263"/>
      <c r="J12" s="1259"/>
      <c r="K12" s="1259"/>
      <c r="L12" s="1258"/>
      <c r="M12" s="1260"/>
    </row>
    <row r="13" spans="1:13" s="774" customFormat="1" ht="18" customHeight="1" x14ac:dyDescent="0.3">
      <c r="A13" s="1237" t="str">
        <f>'Salary Menu MIS 3382'!A13</f>
        <v>31080</v>
      </c>
      <c r="B13" s="1261" t="str">
        <f>'Salary Menu MIS 3382'!B13</f>
        <v>Principal - K-12 (1-900 Students)</v>
      </c>
      <c r="C13" s="1262">
        <f>'Salary Menu MIS 3382'!C13</f>
        <v>0</v>
      </c>
      <c r="D13" s="1263"/>
      <c r="E13" s="1263"/>
      <c r="F13" s="1263"/>
      <c r="G13" s="1263"/>
      <c r="H13" s="1263"/>
      <c r="I13" s="1263"/>
      <c r="J13" s="1259"/>
      <c r="K13" s="1259"/>
      <c r="L13" s="1258"/>
      <c r="M13" s="1260"/>
    </row>
    <row r="14" spans="1:13" s="774" customFormat="1" ht="18" customHeight="1" x14ac:dyDescent="0.3">
      <c r="A14" s="1237" t="str">
        <f>'Salary Menu MIS 3382'!A14</f>
        <v>31090</v>
      </c>
      <c r="B14" s="1261" t="str">
        <f>'Salary Menu MIS 3382'!B14</f>
        <v>Principal - ESE School</v>
      </c>
      <c r="C14" s="1262">
        <f>'Salary Menu MIS 3382'!C14</f>
        <v>0</v>
      </c>
      <c r="D14" s="1263"/>
      <c r="E14" s="1263"/>
      <c r="F14" s="1263"/>
      <c r="G14" s="1263"/>
      <c r="H14" s="1263"/>
      <c r="I14" s="1263"/>
      <c r="J14" s="1259"/>
      <c r="K14" s="1259"/>
      <c r="L14" s="1258"/>
      <c r="M14" s="1260"/>
    </row>
    <row r="15" spans="1:13" s="774" customFormat="1" ht="18" customHeight="1" x14ac:dyDescent="0.3">
      <c r="A15" s="1237" t="str">
        <f>'Salary Menu MIS 3382'!A15</f>
        <v>31050</v>
      </c>
      <c r="B15" s="1261" t="str">
        <f>'Salary Menu MIS 3382'!B15</f>
        <v>Principal - CHOICE High School &amp; Vocational Center</v>
      </c>
      <c r="C15" s="1262">
        <f>'Salary Menu MIS 3382'!C15</f>
        <v>0</v>
      </c>
      <c r="D15" s="1263"/>
      <c r="E15" s="1263"/>
      <c r="F15" s="1263"/>
      <c r="G15" s="1263"/>
      <c r="H15" s="1263"/>
      <c r="I15" s="1263"/>
      <c r="J15" s="1259"/>
      <c r="K15" s="1259"/>
      <c r="L15" s="1258"/>
      <c r="M15" s="1260"/>
    </row>
    <row r="16" spans="1:13" s="774" customFormat="1" ht="18" customHeight="1" x14ac:dyDescent="0.3">
      <c r="A16" s="1255" t="str">
        <f>'Salary Menu MIS 3382'!A16</f>
        <v>36100</v>
      </c>
      <c r="B16" s="1256" t="str">
        <f>'Salary Menu MIS 3382'!B16</f>
        <v>Director - DJJ</v>
      </c>
      <c r="C16" s="1262">
        <f>'Salary Menu MIS 3382'!C16</f>
        <v>0</v>
      </c>
      <c r="D16" s="1258"/>
      <c r="E16" s="1258"/>
      <c r="F16" s="1258"/>
      <c r="G16" s="1258"/>
      <c r="H16" s="1258"/>
      <c r="I16" s="1258"/>
      <c r="J16" s="1259"/>
      <c r="K16" s="1259"/>
      <c r="L16" s="1258"/>
      <c r="M16" s="1260"/>
    </row>
    <row r="17" spans="1:13" s="774" customFormat="1" ht="18" customHeight="1" x14ac:dyDescent="0.3">
      <c r="A17" s="1255" t="str">
        <f>'Salary Menu MIS 3382'!A17</f>
        <v>31220</v>
      </c>
      <c r="B17" s="1256" t="str">
        <f>'Salary Menu MIS 3382'!B17</f>
        <v>Assistant Principal I</v>
      </c>
      <c r="C17" s="1262">
        <f>'Salary Menu MIS 3382'!C17</f>
        <v>0</v>
      </c>
      <c r="D17" s="1258"/>
      <c r="E17" s="1258"/>
      <c r="F17" s="1258"/>
      <c r="G17" s="1258"/>
      <c r="H17" s="1258"/>
      <c r="I17" s="1258"/>
      <c r="J17" s="1259"/>
      <c r="K17" s="1259"/>
      <c r="L17" s="1258"/>
      <c r="M17" s="1260"/>
    </row>
    <row r="18" spans="1:13" s="450" customFormat="1" ht="18" hidden="1" customHeight="1" x14ac:dyDescent="0.3">
      <c r="A18" s="838" t="str">
        <f>'Salary Menu MIS 3382'!A18</f>
        <v>31220</v>
      </c>
      <c r="B18" s="839" t="str">
        <f>'Salary Menu MIS 3382'!B18</f>
        <v>Assistant Principal I - 11 Month</v>
      </c>
      <c r="C18" s="254">
        <f>'Salary Menu MIS 3382'!C18</f>
        <v>0</v>
      </c>
      <c r="D18" s="467"/>
      <c r="E18" s="467"/>
      <c r="F18" s="467"/>
      <c r="G18" s="467"/>
      <c r="H18" s="467"/>
      <c r="I18" s="467"/>
      <c r="J18" s="840"/>
      <c r="K18" s="840"/>
      <c r="L18" s="467"/>
      <c r="M18" s="841"/>
    </row>
    <row r="19" spans="1:13" s="450" customFormat="1" ht="18" hidden="1" customHeight="1" x14ac:dyDescent="0.3">
      <c r="A19" s="838" t="str">
        <f>'Salary Menu MIS 3382'!A19</f>
        <v>31220</v>
      </c>
      <c r="B19" s="839" t="str">
        <f>'Salary Menu MIS 3382'!B19</f>
        <v>Assistant Principal I - 10 Month</v>
      </c>
      <c r="C19" s="254">
        <f>'Salary Menu MIS 3382'!C19</f>
        <v>0</v>
      </c>
      <c r="D19" s="467"/>
      <c r="E19" s="467"/>
      <c r="F19" s="467"/>
      <c r="G19" s="467"/>
      <c r="H19" s="467"/>
      <c r="I19" s="467"/>
      <c r="J19" s="840"/>
      <c r="K19" s="840"/>
      <c r="L19" s="467"/>
      <c r="M19" s="841"/>
    </row>
    <row r="20" spans="1:13" s="450" customFormat="1" ht="18" hidden="1" customHeight="1" x14ac:dyDescent="0.3">
      <c r="A20" s="838" t="str">
        <f>'Salary Menu MIS 3382'!A20</f>
        <v>31280</v>
      </c>
      <c r="B20" s="839" t="str">
        <f>'Salary Menu MIS 3382'!B20</f>
        <v>Assistant Principal I - K-12</v>
      </c>
      <c r="C20" s="254">
        <f>'Salary Menu MIS 3382'!C20</f>
        <v>0</v>
      </c>
      <c r="D20" s="253"/>
      <c r="E20" s="253"/>
      <c r="F20" s="253"/>
      <c r="G20" s="253"/>
      <c r="H20" s="253"/>
      <c r="I20" s="253"/>
      <c r="J20" s="840"/>
      <c r="K20" s="840"/>
      <c r="L20" s="467"/>
      <c r="M20" s="841"/>
    </row>
    <row r="21" spans="1:13" s="450" customFormat="1" ht="18" hidden="1" customHeight="1" x14ac:dyDescent="0.3">
      <c r="A21" s="838" t="str">
        <f>'Salary Menu MIS 3382'!A21</f>
        <v>31220</v>
      </c>
      <c r="B21" s="839" t="str">
        <f>'Salary Menu MIS 3382'!B21</f>
        <v>Assistant Principal I - K-12 - 11 Month</v>
      </c>
      <c r="C21" s="254">
        <f>'Salary Menu MIS 3382'!C21</f>
        <v>0</v>
      </c>
      <c r="D21" s="253"/>
      <c r="E21" s="253"/>
      <c r="F21" s="253"/>
      <c r="G21" s="253"/>
      <c r="H21" s="253"/>
      <c r="I21" s="253"/>
      <c r="J21" s="840"/>
      <c r="K21" s="840"/>
      <c r="L21" s="467"/>
      <c r="M21" s="841"/>
    </row>
    <row r="22" spans="1:13" s="450" customFormat="1" ht="18" hidden="1" customHeight="1" x14ac:dyDescent="0.3">
      <c r="A22" s="838" t="str">
        <f>'Salary Menu MIS 3382'!A22</f>
        <v>31220</v>
      </c>
      <c r="B22" s="839" t="str">
        <f>'Salary Menu MIS 3382'!B22</f>
        <v>Assistant Principal I - K-12 - 10 Month</v>
      </c>
      <c r="C22" s="254">
        <f>'Salary Menu MIS 3382'!C22</f>
        <v>0</v>
      </c>
      <c r="D22" s="253"/>
      <c r="E22" s="253"/>
      <c r="F22" s="253"/>
      <c r="G22" s="253"/>
      <c r="H22" s="253"/>
      <c r="I22" s="253"/>
      <c r="J22" s="840"/>
      <c r="K22" s="840"/>
      <c r="L22" s="467"/>
      <c r="M22" s="841"/>
    </row>
    <row r="23" spans="1:13" s="774" customFormat="1" ht="18" customHeight="1" x14ac:dyDescent="0.3">
      <c r="A23" s="1255" t="str">
        <f>'Salary Menu MIS 3382'!A23</f>
        <v>31240</v>
      </c>
      <c r="B23" s="1256" t="str">
        <f>'Salary Menu MIS 3382'!B23</f>
        <v>Assistant Principal II</v>
      </c>
      <c r="C23" s="1262">
        <f>'Salary Menu MIS 3382'!C23</f>
        <v>0</v>
      </c>
      <c r="D23" s="1263"/>
      <c r="E23" s="1263"/>
      <c r="F23" s="1263"/>
      <c r="G23" s="1263"/>
      <c r="H23" s="1263"/>
      <c r="I23" s="1263"/>
      <c r="J23" s="1259"/>
      <c r="K23" s="1259"/>
      <c r="L23" s="1258"/>
      <c r="M23" s="1260"/>
    </row>
    <row r="24" spans="1:13" s="450" customFormat="1" ht="18" hidden="1" customHeight="1" x14ac:dyDescent="0.3">
      <c r="A24" s="838" t="str">
        <f>'Salary Menu MIS 3382'!A24</f>
        <v>31220</v>
      </c>
      <c r="B24" s="839" t="str">
        <f>'Salary Menu MIS 3382'!B24</f>
        <v>Assistant Principal II - 11 Month</v>
      </c>
      <c r="C24" s="254">
        <f>'Salary Menu MIS 3382'!C24</f>
        <v>0</v>
      </c>
      <c r="D24" s="253"/>
      <c r="E24" s="253"/>
      <c r="F24" s="253"/>
      <c r="G24" s="253"/>
      <c r="H24" s="253"/>
      <c r="I24" s="253"/>
      <c r="J24" s="840"/>
      <c r="K24" s="840"/>
      <c r="L24" s="467"/>
      <c r="M24" s="841"/>
    </row>
    <row r="25" spans="1:13" s="774" customFormat="1" ht="18" customHeight="1" x14ac:dyDescent="0.3">
      <c r="A25" s="1255" t="str">
        <f>'Salary Menu MIS 3382'!A25</f>
        <v>31220</v>
      </c>
      <c r="B25" s="1256" t="str">
        <f>'Salary Menu MIS 3382'!B25</f>
        <v>Assistant Principal II - 10 Month</v>
      </c>
      <c r="C25" s="1262">
        <f>'Salary Menu MIS 3382'!C25</f>
        <v>0</v>
      </c>
      <c r="D25" s="1263"/>
      <c r="E25" s="1263"/>
      <c r="F25" s="1263"/>
      <c r="G25" s="1263"/>
      <c r="H25" s="1263"/>
      <c r="I25" s="1263"/>
      <c r="J25" s="1259"/>
      <c r="K25" s="1259"/>
      <c r="L25" s="1258"/>
      <c r="M25" s="1260"/>
    </row>
    <row r="26" spans="1:13" s="774" customFormat="1" ht="18" customHeight="1" x14ac:dyDescent="0.3">
      <c r="A26" s="1255" t="str">
        <f>'Salary Menu MIS 3382'!A26</f>
        <v>31280</v>
      </c>
      <c r="B26" s="1256" t="str">
        <f>'Salary Menu MIS 3382'!B26</f>
        <v>Assistant Principal II - K-12</v>
      </c>
      <c r="C26" s="1262">
        <f>'Salary Menu MIS 3382'!C26</f>
        <v>0</v>
      </c>
      <c r="D26" s="1263"/>
      <c r="E26" s="1263"/>
      <c r="F26" s="1263"/>
      <c r="G26" s="1263"/>
      <c r="H26" s="1263"/>
      <c r="I26" s="1263"/>
      <c r="J26" s="1259"/>
      <c r="K26" s="1259"/>
      <c r="L26" s="1258"/>
      <c r="M26" s="1260"/>
    </row>
    <row r="27" spans="1:13" s="450" customFormat="1" ht="18" hidden="1" customHeight="1" x14ac:dyDescent="0.3">
      <c r="A27" s="838" t="str">
        <f>'Salary Menu MIS 3382'!A27</f>
        <v>31220</v>
      </c>
      <c r="B27" s="839" t="str">
        <f>'Salary Menu MIS 3382'!B27</f>
        <v>Assistant Principal II - K-12 - 11 Month</v>
      </c>
      <c r="C27" s="254">
        <f>'Salary Menu MIS 3382'!C27</f>
        <v>0</v>
      </c>
      <c r="D27" s="253"/>
      <c r="E27" s="825"/>
      <c r="F27" s="825"/>
      <c r="G27" s="825"/>
      <c r="H27" s="825"/>
      <c r="I27" s="825"/>
      <c r="J27" s="842"/>
      <c r="K27" s="842"/>
      <c r="L27" s="467"/>
      <c r="M27" s="841"/>
    </row>
    <row r="28" spans="1:13" s="450" customFormat="1" ht="18" hidden="1" customHeight="1" x14ac:dyDescent="0.3">
      <c r="A28" s="838" t="str">
        <f>'Salary Menu MIS 3382'!A28</f>
        <v>31220</v>
      </c>
      <c r="B28" s="839" t="str">
        <f>'Salary Menu MIS 3382'!B28</f>
        <v>Assistant Principal II - K-12 - 10 Month</v>
      </c>
      <c r="C28" s="254">
        <f>'Salary Menu MIS 3382'!C28</f>
        <v>0</v>
      </c>
      <c r="D28" s="253"/>
      <c r="E28" s="825"/>
      <c r="F28" s="825"/>
      <c r="G28" s="825"/>
      <c r="H28" s="825"/>
      <c r="I28" s="825"/>
      <c r="J28" s="842"/>
      <c r="K28" s="842"/>
      <c r="L28" s="467"/>
      <c r="M28" s="841"/>
    </row>
    <row r="29" spans="1:13" s="774" customFormat="1" ht="18" customHeight="1" x14ac:dyDescent="0.3">
      <c r="A29" s="1255" t="str">
        <f>'Salary Menu MIS 3382'!A29</f>
        <v>36---</v>
      </c>
      <c r="B29" s="1256" t="str">
        <f>'Salary Menu MIS 3382'!B29</f>
        <v>Specialist - Blended/Pre-K D/VPK</v>
      </c>
      <c r="C29" s="1262">
        <f>'Salary Menu MIS 3382'!C29</f>
        <v>0</v>
      </c>
      <c r="D29" s="1263"/>
      <c r="E29" s="1264"/>
      <c r="F29" s="1264"/>
      <c r="G29" s="1264"/>
      <c r="H29" s="1264"/>
      <c r="I29" s="1264"/>
      <c r="J29" s="1265"/>
      <c r="K29" s="1265"/>
      <c r="L29" s="1258"/>
      <c r="M29" s="1260"/>
    </row>
    <row r="30" spans="1:13" s="774" customFormat="1" ht="18" customHeight="1" thickBot="1" x14ac:dyDescent="0.35">
      <c r="A30" s="1266" t="str">
        <f>'Salary Menu MIS 3382'!A30</f>
        <v>-----</v>
      </c>
      <c r="B30" s="1267" t="str">
        <f>'Salary Menu MIS 3382'!B30</f>
        <v>Administrative - Other:</v>
      </c>
      <c r="C30" s="1262">
        <f>'Salary Menu MIS 3382'!C30</f>
        <v>0</v>
      </c>
      <c r="D30" s="1268"/>
      <c r="E30" s="1268"/>
      <c r="F30" s="1268"/>
      <c r="G30" s="1268"/>
      <c r="H30" s="1268"/>
      <c r="I30" s="1268"/>
      <c r="J30" s="1269"/>
      <c r="K30" s="1269"/>
      <c r="L30" s="1270"/>
      <c r="M30" s="1271"/>
    </row>
    <row r="31" spans="1:13" s="774" customFormat="1" ht="15" customHeight="1" thickBot="1" x14ac:dyDescent="0.35">
      <c r="A31" s="1272"/>
      <c r="B31" s="1212" t="str">
        <f>'Salary Menu MIS 3382'!E31</f>
        <v>(1) Total Administrative Salaries:</v>
      </c>
      <c r="C31" s="1210">
        <f>SUM(C9:C30)</f>
        <v>0</v>
      </c>
      <c r="D31" s="1208"/>
      <c r="E31" s="1211"/>
      <c r="F31" s="1211"/>
      <c r="G31" s="1211"/>
      <c r="H31" s="1211"/>
      <c r="I31" s="1211"/>
      <c r="J31" s="1211"/>
      <c r="K31" s="1212"/>
      <c r="L31" s="1212"/>
      <c r="M31" s="1213"/>
    </row>
    <row r="32" spans="1:13" s="774" customFormat="1" ht="18" customHeight="1" x14ac:dyDescent="0.3">
      <c r="A32" s="1273" t="str">
        <f>'Salary Menu MIS 3382'!A32</f>
        <v>Basic Instructional Positions:</v>
      </c>
      <c r="B32" s="501"/>
      <c r="C32" s="501"/>
      <c r="D32" s="531"/>
      <c r="E32" s="531"/>
      <c r="F32" s="531"/>
      <c r="G32" s="531"/>
      <c r="H32" s="531"/>
      <c r="I32" s="531"/>
      <c r="J32" s="532"/>
      <c r="K32" s="532"/>
      <c r="L32" s="532"/>
      <c r="M32" s="1274"/>
    </row>
    <row r="33" spans="1:13" s="774" customFormat="1" ht="18" customHeight="1" x14ac:dyDescent="0.3">
      <c r="A33" s="1195" t="str">
        <f>'Salary Menu MIS 3382'!A33</f>
        <v>10060</v>
      </c>
      <c r="B33" s="1196" t="str">
        <f>'Salary Menu MIS 3382'!B33</f>
        <v>Teacher - Kindergarten</v>
      </c>
      <c r="C33" s="1239">
        <f>'Salary Menu MIS 3382'!C33</f>
        <v>0</v>
      </c>
      <c r="D33" s="1200"/>
      <c r="E33" s="1200"/>
      <c r="F33" s="1200"/>
      <c r="G33" s="1200"/>
      <c r="H33" s="1200"/>
      <c r="I33" s="1200"/>
      <c r="J33" s="1240"/>
      <c r="K33" s="1241"/>
      <c r="L33" s="1200"/>
      <c r="M33" s="1201"/>
    </row>
    <row r="34" spans="1:13" s="774" customFormat="1" ht="18" customHeight="1" x14ac:dyDescent="0.3">
      <c r="A34" s="1237" t="str">
        <f>'Salary Menu MIS 3382'!A34</f>
        <v>10100</v>
      </c>
      <c r="B34" s="1238" t="str">
        <f>'Salary Menu MIS 3382'!B34</f>
        <v>Teacher - First Grade</v>
      </c>
      <c r="C34" s="1257">
        <f>'Salary Menu MIS 3382'!C34</f>
        <v>0</v>
      </c>
      <c r="D34" s="1258"/>
      <c r="E34" s="1258"/>
      <c r="F34" s="1258"/>
      <c r="G34" s="1258"/>
      <c r="H34" s="1258"/>
      <c r="I34" s="1258"/>
      <c r="J34" s="1259"/>
      <c r="K34" s="1275"/>
      <c r="L34" s="1258"/>
      <c r="M34" s="1260"/>
    </row>
    <row r="35" spans="1:13" s="774" customFormat="1" ht="18" customHeight="1" x14ac:dyDescent="0.3">
      <c r="A35" s="1237" t="str">
        <f>'Salary Menu MIS 3382'!A35</f>
        <v>10120</v>
      </c>
      <c r="B35" s="1238" t="str">
        <f>'Salary Menu MIS 3382'!B35</f>
        <v xml:space="preserve">Teacher - Second Grade      </v>
      </c>
      <c r="C35" s="1257">
        <f>'Salary Menu MIS 3382'!C35</f>
        <v>0</v>
      </c>
      <c r="D35" s="1258"/>
      <c r="E35" s="1258"/>
      <c r="F35" s="1258"/>
      <c r="G35" s="1258"/>
      <c r="H35" s="1258"/>
      <c r="I35" s="1258"/>
      <c r="J35" s="1259"/>
      <c r="K35" s="1275"/>
      <c r="L35" s="1258"/>
      <c r="M35" s="1260"/>
    </row>
    <row r="36" spans="1:13" s="774" customFormat="1" ht="18" customHeight="1" x14ac:dyDescent="0.3">
      <c r="A36" s="1237" t="str">
        <f>'Salary Menu MIS 3382'!A36</f>
        <v>10140</v>
      </c>
      <c r="B36" s="1238" t="str">
        <f>'Salary Menu MIS 3382'!B36</f>
        <v xml:space="preserve">Teacher - Third Grade          </v>
      </c>
      <c r="C36" s="1262">
        <f>'Salary Menu MIS 3382'!C36</f>
        <v>0</v>
      </c>
      <c r="D36" s="1263"/>
      <c r="E36" s="1263"/>
      <c r="F36" s="1263"/>
      <c r="G36" s="1263"/>
      <c r="H36" s="1263"/>
      <c r="I36" s="1263"/>
      <c r="J36" s="1259"/>
      <c r="K36" s="1275"/>
      <c r="L36" s="1258"/>
      <c r="M36" s="1260"/>
    </row>
    <row r="37" spans="1:13" s="774" customFormat="1" ht="18" customHeight="1" x14ac:dyDescent="0.3">
      <c r="A37" s="1237" t="str">
        <f>'Salary Menu MIS 3382'!A37</f>
        <v>10160</v>
      </c>
      <c r="B37" s="1238" t="str">
        <f>'Salary Menu MIS 3382'!B37</f>
        <v xml:space="preserve">Teacher - Fourth Grade      </v>
      </c>
      <c r="C37" s="1262">
        <f>'Salary Menu MIS 3382'!C37</f>
        <v>0</v>
      </c>
      <c r="D37" s="1263"/>
      <c r="E37" s="1263"/>
      <c r="F37" s="1263"/>
      <c r="G37" s="1263"/>
      <c r="H37" s="1263"/>
      <c r="I37" s="1263"/>
      <c r="J37" s="1259"/>
      <c r="K37" s="1275"/>
      <c r="L37" s="1258"/>
      <c r="M37" s="1260"/>
    </row>
    <row r="38" spans="1:13" s="774" customFormat="1" ht="18" customHeight="1" x14ac:dyDescent="0.3">
      <c r="A38" s="1237" t="str">
        <f>'Salary Menu MIS 3382'!A38</f>
        <v>10180</v>
      </c>
      <c r="B38" s="1238" t="str">
        <f>'Salary Menu MIS 3382'!B38</f>
        <v xml:space="preserve">Teacher - Fifth Grade           </v>
      </c>
      <c r="C38" s="1257">
        <f>'Salary Menu MIS 3382'!C38</f>
        <v>0</v>
      </c>
      <c r="D38" s="1258"/>
      <c r="E38" s="1258"/>
      <c r="F38" s="1258"/>
      <c r="G38" s="1258"/>
      <c r="H38" s="1258"/>
      <c r="I38" s="1258"/>
      <c r="J38" s="1259"/>
      <c r="K38" s="1275"/>
      <c r="L38" s="1258"/>
      <c r="M38" s="1260"/>
    </row>
    <row r="39" spans="1:13" s="774" customFormat="1" ht="18" customHeight="1" x14ac:dyDescent="0.3">
      <c r="A39" s="1237" t="str">
        <f>'Salary Menu MIS 3382'!A39</f>
        <v>10220</v>
      </c>
      <c r="B39" s="1238" t="str">
        <f>'Salary Menu MIS 3382'!B39</f>
        <v>Teacher - Elementary PE</v>
      </c>
      <c r="C39" s="1257">
        <f>'Salary Menu MIS 3382'!C39</f>
        <v>0</v>
      </c>
      <c r="D39" s="1258"/>
      <c r="E39" s="1258"/>
      <c r="F39" s="1258"/>
      <c r="G39" s="1258"/>
      <c r="H39" s="1258"/>
      <c r="I39" s="1258"/>
      <c r="J39" s="1259"/>
      <c r="K39" s="1275"/>
      <c r="L39" s="1258"/>
      <c r="M39" s="1260"/>
    </row>
    <row r="40" spans="1:13" s="774" customFormat="1" ht="18" customHeight="1" x14ac:dyDescent="0.3">
      <c r="A40" s="1237" t="str">
        <f>'Salary Menu MIS 3382'!A40</f>
        <v>10260</v>
      </c>
      <c r="B40" s="1238" t="str">
        <f>'Salary Menu MIS 3382'!B40</f>
        <v>Teacher - Elementary Music and/or Art</v>
      </c>
      <c r="C40" s="1262">
        <f>'Salary Menu MIS 3382'!C40</f>
        <v>0</v>
      </c>
      <c r="D40" s="1263"/>
      <c r="E40" s="1263"/>
      <c r="F40" s="1263"/>
      <c r="G40" s="1263"/>
      <c r="H40" s="1263"/>
      <c r="I40" s="1263"/>
      <c r="J40" s="1259"/>
      <c r="K40" s="1275"/>
      <c r="L40" s="1258"/>
      <c r="M40" s="1260"/>
    </row>
    <row r="41" spans="1:13" s="774" customFormat="1" ht="18" customHeight="1" x14ac:dyDescent="0.3">
      <c r="A41" s="1237" t="str">
        <f>'Salary Menu MIS 3382'!A41</f>
        <v>10360</v>
      </c>
      <c r="B41" s="1238" t="str">
        <f>'Salary Menu MIS 3382'!B41</f>
        <v>Teacher - Elementary Remediation</v>
      </c>
      <c r="C41" s="1262">
        <f>'Salary Menu MIS 3382'!C41</f>
        <v>0</v>
      </c>
      <c r="D41" s="1263"/>
      <c r="E41" s="1263"/>
      <c r="F41" s="1263"/>
      <c r="G41" s="1263"/>
      <c r="H41" s="1263"/>
      <c r="I41" s="1263"/>
      <c r="J41" s="1259"/>
      <c r="K41" s="1275"/>
      <c r="L41" s="1258"/>
      <c r="M41" s="1260"/>
    </row>
    <row r="42" spans="1:13" s="774" customFormat="1" ht="18" customHeight="1" x14ac:dyDescent="0.3">
      <c r="A42" s="1237" t="str">
        <f>'Salary Menu MIS 3382'!A42</f>
        <v>1----</v>
      </c>
      <c r="B42" s="1238" t="str">
        <f>'Salary Menu MIS 3382'!B42</f>
        <v>Teacher - Grades 6-8</v>
      </c>
      <c r="C42" s="1262">
        <f>'Salary Menu MIS 3382'!C42</f>
        <v>0</v>
      </c>
      <c r="D42" s="1263"/>
      <c r="E42" s="1263"/>
      <c r="F42" s="1263"/>
      <c r="G42" s="1263"/>
      <c r="H42" s="1263"/>
      <c r="I42" s="1263"/>
      <c r="J42" s="1259"/>
      <c r="K42" s="1275"/>
      <c r="L42" s="1258"/>
      <c r="M42" s="1260"/>
    </row>
    <row r="43" spans="1:13" s="774" customFormat="1" ht="18" customHeight="1" x14ac:dyDescent="0.3">
      <c r="A43" s="1237" t="str">
        <f>'Salary Menu MIS 3382'!A43</f>
        <v>1----</v>
      </c>
      <c r="B43" s="1238" t="str">
        <f>'Salary Menu MIS 3382'!B43</f>
        <v>Teacher - Grades 9-12</v>
      </c>
      <c r="C43" s="1262">
        <f>'Salary Menu MIS 3382'!C43</f>
        <v>0</v>
      </c>
      <c r="D43" s="1263"/>
      <c r="E43" s="1263"/>
      <c r="F43" s="1263"/>
      <c r="G43" s="1263"/>
      <c r="H43" s="1263"/>
      <c r="I43" s="1263"/>
      <c r="J43" s="1259"/>
      <c r="K43" s="1275"/>
      <c r="L43" s="1258"/>
      <c r="M43" s="1260"/>
    </row>
    <row r="44" spans="1:13" s="774" customFormat="1" ht="18" customHeight="1" x14ac:dyDescent="0.3">
      <c r="A44" s="1237" t="str">
        <f>'Salary Menu MIS 3382'!A44</f>
        <v>1----</v>
      </c>
      <c r="B44" s="1238" t="str">
        <f>'Salary Menu MIS 3382'!B44</f>
        <v>Teacher - Vocational - 10 Month</v>
      </c>
      <c r="C44" s="1257">
        <f>'Salary Menu MIS 3382'!C44</f>
        <v>0</v>
      </c>
      <c r="D44" s="1258"/>
      <c r="E44" s="1258"/>
      <c r="F44" s="1258"/>
      <c r="G44" s="1258"/>
      <c r="H44" s="1258"/>
      <c r="I44" s="1258"/>
      <c r="J44" s="1259"/>
      <c r="K44" s="1275"/>
      <c r="L44" s="1258"/>
      <c r="M44" s="1260"/>
    </row>
    <row r="45" spans="1:13" s="774" customFormat="1" ht="18" customHeight="1" x14ac:dyDescent="0.3">
      <c r="A45" s="1237" t="str">
        <f>'Salary Menu MIS 3382'!A45</f>
        <v>1----</v>
      </c>
      <c r="B45" s="1238" t="str">
        <f>'Salary Menu MIS 3382'!B45</f>
        <v>Teacher - Vocational - 12 Month</v>
      </c>
      <c r="C45" s="1257">
        <f>'Salary Menu MIS 3382'!C45</f>
        <v>0</v>
      </c>
      <c r="D45" s="1258"/>
      <c r="E45" s="1258"/>
      <c r="F45" s="1258"/>
      <c r="G45" s="1258"/>
      <c r="H45" s="1258"/>
      <c r="I45" s="1258"/>
      <c r="J45" s="1259"/>
      <c r="K45" s="1275"/>
      <c r="L45" s="1258"/>
      <c r="M45" s="1260"/>
    </row>
    <row r="46" spans="1:13" s="774" customFormat="1" ht="18" customHeight="1" x14ac:dyDescent="0.3">
      <c r="A46" s="1237" t="str">
        <f>'Salary Menu MIS 3382'!A46</f>
        <v>1----</v>
      </c>
      <c r="B46" s="1238" t="str">
        <f>'Salary Menu MIS 3382'!B46</f>
        <v xml:space="preserve">Teacher - Dropout Prevention  </v>
      </c>
      <c r="C46" s="1262">
        <f>'Salary Menu MIS 3382'!C46</f>
        <v>0</v>
      </c>
      <c r="D46" s="1263"/>
      <c r="E46" s="1263"/>
      <c r="F46" s="1263"/>
      <c r="G46" s="1263"/>
      <c r="H46" s="1263"/>
      <c r="I46" s="1263"/>
      <c r="J46" s="1259"/>
      <c r="K46" s="1275"/>
      <c r="L46" s="1258"/>
      <c r="M46" s="1260"/>
    </row>
    <row r="47" spans="1:13" s="774" customFormat="1" ht="18" customHeight="1" x14ac:dyDescent="0.3">
      <c r="A47" s="1237" t="str">
        <f>'Salary Menu MIS 3382'!A47</f>
        <v>19080</v>
      </c>
      <c r="B47" s="1238" t="str">
        <f>'Salary Menu MIS 3382'!B47</f>
        <v xml:space="preserve">Teacher - ESOL </v>
      </c>
      <c r="C47" s="1262">
        <f>'Salary Menu MIS 3382'!C47</f>
        <v>0</v>
      </c>
      <c r="D47" s="1263"/>
      <c r="E47" s="1263"/>
      <c r="F47" s="1263"/>
      <c r="G47" s="1263"/>
      <c r="H47" s="1263"/>
      <c r="I47" s="1263"/>
      <c r="J47" s="1259"/>
      <c r="K47" s="1275"/>
      <c r="L47" s="1258"/>
      <c r="M47" s="1260"/>
    </row>
    <row r="48" spans="1:13" s="857" customFormat="1" ht="18" customHeight="1" x14ac:dyDescent="0.3">
      <c r="A48" s="1237" t="str">
        <f>'Salary Menu MIS 3382'!A48</f>
        <v>1----</v>
      </c>
      <c r="B48" s="1238" t="str">
        <f>'Salary Menu MIS 3382'!B48</f>
        <v>Teacher - Less than 3.75 Hours</v>
      </c>
      <c r="C48" s="828">
        <f>ROUND('Salary Menu MIS 3382'!D48/7.5,2)</f>
        <v>0</v>
      </c>
      <c r="D48" s="244"/>
      <c r="E48" s="244"/>
      <c r="F48" s="244"/>
      <c r="G48" s="244"/>
      <c r="H48" s="244"/>
      <c r="I48" s="244"/>
      <c r="J48" s="553"/>
      <c r="K48" s="856"/>
      <c r="L48" s="238"/>
      <c r="M48" s="844"/>
    </row>
    <row r="49" spans="1:13" s="857" customFormat="1" ht="18" customHeight="1" x14ac:dyDescent="0.3">
      <c r="A49" s="1237" t="str">
        <f>'Salary Menu MIS 3382'!A49</f>
        <v>1----</v>
      </c>
      <c r="B49" s="1238" t="str">
        <f>'Salary Menu MIS 3382'!B49</f>
        <v>Teacher - Vocational - Less than 3.75 Hours</v>
      </c>
      <c r="C49" s="828">
        <f>ROUND('Salary Menu MIS 3382'!D49/7.5,2)</f>
        <v>0</v>
      </c>
      <c r="D49" s="244"/>
      <c r="E49" s="244"/>
      <c r="F49" s="244"/>
      <c r="G49" s="244"/>
      <c r="H49" s="244"/>
      <c r="I49" s="244"/>
      <c r="J49" s="553"/>
      <c r="K49" s="856"/>
      <c r="L49" s="238"/>
      <c r="M49" s="844"/>
    </row>
    <row r="50" spans="1:13" s="774" customFormat="1" ht="18" customHeight="1" x14ac:dyDescent="0.3">
      <c r="A50" s="1237" t="str">
        <f>'Salary Menu MIS 3382'!A50</f>
        <v>12160</v>
      </c>
      <c r="B50" s="1238" t="str">
        <f>'Salary Menu MIS 3382'!B50</f>
        <v>Teacher - ROTC - 12 Month</v>
      </c>
      <c r="C50" s="1262">
        <f>'Salary Menu MIS 3382'!C50</f>
        <v>0</v>
      </c>
      <c r="D50" s="1263"/>
      <c r="E50" s="1263"/>
      <c r="F50" s="1263"/>
      <c r="G50" s="1263"/>
      <c r="H50" s="1263"/>
      <c r="I50" s="1263"/>
      <c r="J50" s="1259"/>
      <c r="K50" s="1275"/>
      <c r="L50" s="1258"/>
      <c r="M50" s="1260"/>
    </row>
    <row r="51" spans="1:13" s="774" customFormat="1" ht="18" customHeight="1" x14ac:dyDescent="0.3">
      <c r="A51" s="1237" t="str">
        <f>'Salary Menu MIS 3382'!A51</f>
        <v>12160</v>
      </c>
      <c r="B51" s="1238" t="str">
        <f>'Salary Menu MIS 3382'!B51</f>
        <v>Teacher - ROTC - 10 Month</v>
      </c>
      <c r="C51" s="1262">
        <f>'Salary Menu MIS 3382'!C51</f>
        <v>0</v>
      </c>
      <c r="D51" s="1263"/>
      <c r="E51" s="1263"/>
      <c r="F51" s="1263"/>
      <c r="G51" s="1263"/>
      <c r="H51" s="1263"/>
      <c r="I51" s="1263"/>
      <c r="J51" s="1259"/>
      <c r="K51" s="1275"/>
      <c r="L51" s="1258"/>
      <c r="M51" s="1260"/>
    </row>
    <row r="52" spans="1:13" s="774" customFormat="1" ht="18" customHeight="1" x14ac:dyDescent="0.3">
      <c r="A52" s="1237" t="str">
        <f>'Salary Menu MIS 3382'!A52</f>
        <v>1----</v>
      </c>
      <c r="B52" s="1238" t="str">
        <f>'Salary Menu MIS 3382'!B52</f>
        <v>Teacher - 12 Month</v>
      </c>
      <c r="C52" s="1257">
        <f>'Salary Menu MIS 3382'!C52</f>
        <v>0</v>
      </c>
      <c r="D52" s="1258"/>
      <c r="E52" s="1258"/>
      <c r="F52" s="1258"/>
      <c r="G52" s="1258"/>
      <c r="H52" s="1258"/>
      <c r="I52" s="1258"/>
      <c r="J52" s="1259"/>
      <c r="K52" s="1275"/>
      <c r="L52" s="1258"/>
      <c r="M52" s="1260"/>
    </row>
    <row r="53" spans="1:13" s="858" customFormat="1" ht="18" customHeight="1" x14ac:dyDescent="0.3">
      <c r="A53" s="1237" t="str">
        <f>'Salary Menu MIS 3382'!A53</f>
        <v>12501</v>
      </c>
      <c r="B53" s="1238" t="str">
        <f>'Salary Menu MIS 3382'!B53&amp;" (No. of 6th Pd. Teachers)"</f>
        <v>Teacher - Hourly (No. of 6th Pd. Teachers)</v>
      </c>
      <c r="C53" s="829">
        <f>ROUND('Salary Menu MIS 3382'!D53/(196),2)</f>
        <v>0</v>
      </c>
      <c r="D53" s="238"/>
      <c r="E53" s="238"/>
      <c r="F53" s="238"/>
      <c r="G53" s="238"/>
      <c r="H53" s="238"/>
      <c r="I53" s="238"/>
      <c r="J53" s="553"/>
      <c r="K53" s="856"/>
      <c r="L53" s="238"/>
      <c r="M53" s="844"/>
    </row>
    <row r="54" spans="1:13" s="858" customFormat="1" ht="18" customHeight="1" x14ac:dyDescent="0.3">
      <c r="A54" s="1237" t="str">
        <f>'Salary Menu MIS 3382'!A54</f>
        <v>12501</v>
      </c>
      <c r="B54" s="1238" t="str">
        <f>'Salary Menu MIS 3382'!B54&amp;" (No. of 6th Pd. Teachers)"</f>
        <v>Teacher - Vocational - Hourly (No. of 6th Pd. Teachers)</v>
      </c>
      <c r="C54" s="829">
        <f>ROUND('Salary Menu MIS 3382'!D54/(196),2)</f>
        <v>0</v>
      </c>
      <c r="D54" s="238"/>
      <c r="E54" s="238"/>
      <c r="F54" s="238"/>
      <c r="G54" s="238"/>
      <c r="H54" s="238"/>
      <c r="I54" s="238"/>
      <c r="J54" s="553"/>
      <c r="K54" s="856"/>
      <c r="L54" s="238"/>
      <c r="M54" s="844"/>
    </row>
    <row r="55" spans="1:13" s="774" customFormat="1" ht="18" customHeight="1" x14ac:dyDescent="0.3">
      <c r="A55" s="1237" t="str">
        <f>'Salary Menu MIS 3382'!A55</f>
        <v>1----</v>
      </c>
      <c r="B55" s="1238" t="str">
        <f>'Salary Menu MIS 3382'!B55</f>
        <v>Teacher - DJJ - 10 Month</v>
      </c>
      <c r="C55" s="1257">
        <f>'Salary Menu MIS 3382'!C55</f>
        <v>0</v>
      </c>
      <c r="D55" s="1258"/>
      <c r="E55" s="1258"/>
      <c r="F55" s="1258"/>
      <c r="G55" s="1258"/>
      <c r="H55" s="1258"/>
      <c r="I55" s="1258"/>
      <c r="J55" s="1259"/>
      <c r="K55" s="1275"/>
      <c r="L55" s="1258"/>
      <c r="M55" s="1260"/>
    </row>
    <row r="56" spans="1:13" s="774" customFormat="1" ht="18" customHeight="1" x14ac:dyDescent="0.3">
      <c r="A56" s="1237" t="str">
        <f>'Salary Menu MIS 3382'!A56</f>
        <v>1----</v>
      </c>
      <c r="B56" s="1238" t="str">
        <f>'Salary Menu MIS 3382'!B56</f>
        <v>Teacher - DJJ Vocational - 10 Month</v>
      </c>
      <c r="C56" s="1257">
        <f>'Salary Menu MIS 3382'!C56</f>
        <v>0</v>
      </c>
      <c r="D56" s="1258"/>
      <c r="E56" s="1258"/>
      <c r="F56" s="1258"/>
      <c r="G56" s="1258"/>
      <c r="H56" s="1258"/>
      <c r="I56" s="1258"/>
      <c r="J56" s="1259"/>
      <c r="K56" s="1275"/>
      <c r="L56" s="1258"/>
      <c r="M56" s="1260"/>
    </row>
    <row r="57" spans="1:13" s="774" customFormat="1" ht="18" customHeight="1" x14ac:dyDescent="0.3">
      <c r="A57" s="1237" t="str">
        <f>'Salary Menu MIS 3382'!A57</f>
        <v>1----</v>
      </c>
      <c r="B57" s="1238" t="str">
        <f>'Salary Menu MIS 3382'!B57</f>
        <v>Teacher - DJJ - 12 Month</v>
      </c>
      <c r="C57" s="1257">
        <f>'Salary Menu MIS 3382'!C57</f>
        <v>0</v>
      </c>
      <c r="D57" s="1258"/>
      <c r="E57" s="1258"/>
      <c r="F57" s="1258"/>
      <c r="G57" s="1258"/>
      <c r="H57" s="1258"/>
      <c r="I57" s="1258"/>
      <c r="J57" s="1259"/>
      <c r="K57" s="1275"/>
      <c r="L57" s="1258"/>
      <c r="M57" s="1260"/>
    </row>
    <row r="58" spans="1:13" s="774" customFormat="1" ht="18" customHeight="1" x14ac:dyDescent="0.3">
      <c r="A58" s="1276" t="str">
        <f>'Salary Menu MIS 3382'!A58</f>
        <v>1----</v>
      </c>
      <c r="B58" s="1277" t="str">
        <f>'Salary Menu MIS 3382'!B58</f>
        <v>Teacher - Other:</v>
      </c>
      <c r="C58" s="1262">
        <f>'Salary Menu MIS 3382'!C58</f>
        <v>0</v>
      </c>
      <c r="D58" s="1263"/>
      <c r="E58" s="1263"/>
      <c r="F58" s="1263"/>
      <c r="G58" s="1263"/>
      <c r="H58" s="1263"/>
      <c r="I58" s="1263"/>
      <c r="J58" s="1259"/>
      <c r="K58" s="1275"/>
      <c r="L58" s="1258"/>
      <c r="M58" s="1260"/>
    </row>
    <row r="59" spans="1:13" s="774" customFormat="1" ht="18" customHeight="1" thickBot="1" x14ac:dyDescent="0.35">
      <c r="A59" s="1266" t="str">
        <f>'Salary Menu MIS 3382'!A59</f>
        <v>1----</v>
      </c>
      <c r="B59" s="1278" t="str">
        <f>'Salary Menu MIS 3382'!B59</f>
        <v>Teacher - Other:</v>
      </c>
      <c r="C59" s="1279">
        <f>'Salary Menu MIS 3382'!C59</f>
        <v>0</v>
      </c>
      <c r="D59" s="1268"/>
      <c r="E59" s="1268"/>
      <c r="F59" s="1268"/>
      <c r="G59" s="1268"/>
      <c r="H59" s="1268"/>
      <c r="I59" s="1268"/>
      <c r="J59" s="1269"/>
      <c r="K59" s="1280"/>
      <c r="L59" s="1281"/>
      <c r="M59" s="1271"/>
    </row>
    <row r="60" spans="1:13" s="774" customFormat="1" ht="28.5" customHeight="1" thickBot="1" x14ac:dyDescent="0.35">
      <c r="A60" s="1208"/>
      <c r="B60" s="1209" t="s">
        <v>112</v>
      </c>
      <c r="C60" s="1210">
        <f>SUM(C33:C59)-C53-C54</f>
        <v>0</v>
      </c>
      <c r="D60" s="1208"/>
      <c r="E60" s="1211"/>
      <c r="F60" s="1211"/>
      <c r="G60" s="1211"/>
      <c r="H60" s="1211"/>
      <c r="I60" s="1211"/>
      <c r="J60" s="1211"/>
      <c r="K60" s="1212"/>
      <c r="L60" s="1212"/>
      <c r="M60" s="1213"/>
    </row>
    <row r="61" spans="1:13" s="774" customFormat="1" ht="18" customHeight="1" x14ac:dyDescent="0.3">
      <c r="A61" s="1273" t="str">
        <f>'Salary Menu MIS 3382'!A61</f>
        <v>ESE Instructional Positions:</v>
      </c>
      <c r="B61" s="501"/>
      <c r="C61" s="501"/>
      <c r="D61" s="531"/>
      <c r="E61" s="531"/>
      <c r="F61" s="531"/>
      <c r="G61" s="531"/>
      <c r="H61" s="531"/>
      <c r="I61" s="531"/>
      <c r="J61" s="532"/>
      <c r="K61" s="532"/>
      <c r="L61" s="532"/>
      <c r="M61" s="416"/>
    </row>
    <row r="62" spans="1:13" ht="18" customHeight="1" x14ac:dyDescent="0.3">
      <c r="A62" s="1237" t="str">
        <f>'Salary Menu MIS 3382'!A62</f>
        <v>16640</v>
      </c>
      <c r="B62" s="1238" t="str">
        <f>'Salary Menu MIS 3382'!B62</f>
        <v>Teacher - Speech</v>
      </c>
      <c r="C62" s="336">
        <f>'Salary Menu MIS 3382'!C62</f>
        <v>0.8</v>
      </c>
      <c r="D62" s="238"/>
      <c r="E62" s="238"/>
      <c r="F62" s="238"/>
      <c r="G62" s="238"/>
      <c r="H62" s="238"/>
      <c r="I62" s="238"/>
      <c r="J62" s="553"/>
      <c r="K62" s="856"/>
      <c r="L62" s="238"/>
      <c r="M62" s="844"/>
    </row>
    <row r="63" spans="1:13" s="774" customFormat="1" ht="18" customHeight="1" x14ac:dyDescent="0.3">
      <c r="A63" s="1237" t="str">
        <f>'Salary Menu MIS 3382'!A63</f>
        <v>16---</v>
      </c>
      <c r="B63" s="1238" t="str">
        <f>'Salary Menu MIS 3382'!B63</f>
        <v>Teacher - ESE (Non-Gifted)</v>
      </c>
      <c r="C63" s="1257">
        <f>'Salary Menu MIS 3382'!C63</f>
        <v>0</v>
      </c>
      <c r="D63" s="1258"/>
      <c r="E63" s="1258"/>
      <c r="F63" s="1258"/>
      <c r="G63" s="1258"/>
      <c r="H63" s="1258"/>
      <c r="I63" s="1258"/>
      <c r="J63" s="1259"/>
      <c r="K63" s="1275"/>
      <c r="L63" s="1258"/>
      <c r="M63" s="1260"/>
    </row>
    <row r="64" spans="1:13" s="857" customFormat="1" ht="18" customHeight="1" x14ac:dyDescent="0.3">
      <c r="A64" s="1237" t="str">
        <f>'Salary Menu MIS 3382'!A64</f>
        <v>1----</v>
      </c>
      <c r="B64" s="1238" t="str">
        <f>'Salary Menu MIS 3382'!B64</f>
        <v>Teacher - ESE (Non-Gifted) - Less than 3.75 Hours</v>
      </c>
      <c r="C64" s="865">
        <f>ROUND('Salary Menu MIS 3382'!D64/7.5,2)</f>
        <v>0</v>
      </c>
      <c r="D64" s="238"/>
      <c r="E64" s="238"/>
      <c r="F64" s="238"/>
      <c r="G64" s="238"/>
      <c r="H64" s="238"/>
      <c r="I64" s="238"/>
      <c r="J64" s="553"/>
      <c r="K64" s="856"/>
      <c r="L64" s="238"/>
      <c r="M64" s="844"/>
    </row>
    <row r="65" spans="1:13" s="858" customFormat="1" ht="18" customHeight="1" x14ac:dyDescent="0.3">
      <c r="A65" s="1237" t="str">
        <f>'Salary Menu MIS 3382'!A65</f>
        <v>12501</v>
      </c>
      <c r="B65" s="1238" t="str">
        <f>'Salary Menu MIS 3382'!B65&amp;" (No. of 6th Period Teachers)"</f>
        <v>Teacher - Hourly - ESE (Non-Gifted) (No. of 6th Period Teachers)</v>
      </c>
      <c r="C65" s="829">
        <f>ROUND('Salary Menu MIS 3382'!D65/(196),2)</f>
        <v>0</v>
      </c>
      <c r="D65" s="238"/>
      <c r="E65" s="238"/>
      <c r="F65" s="238"/>
      <c r="G65" s="238"/>
      <c r="H65" s="238"/>
      <c r="I65" s="238"/>
      <c r="J65" s="553"/>
      <c r="K65" s="856"/>
      <c r="L65" s="238"/>
      <c r="M65" s="844"/>
    </row>
    <row r="66" spans="1:13" s="774" customFormat="1" ht="18" customHeight="1" x14ac:dyDescent="0.3">
      <c r="A66" s="1237" t="str">
        <f>'Salary Menu MIS 3382'!A66</f>
        <v>16---</v>
      </c>
      <c r="B66" s="1238" t="str">
        <f>'Salary Menu MIS 3382'!B66</f>
        <v>Teacher - ESE (Gifted)</v>
      </c>
      <c r="C66" s="1282">
        <f>'Salary Menu MIS 3382'!C66</f>
        <v>0</v>
      </c>
      <c r="D66" s="1270"/>
      <c r="E66" s="1270"/>
      <c r="F66" s="1270"/>
      <c r="G66" s="1270"/>
      <c r="H66" s="1270"/>
      <c r="I66" s="1270"/>
      <c r="J66" s="1265"/>
      <c r="K66" s="1283"/>
      <c r="L66" s="1270"/>
      <c r="M66" s="1284"/>
    </row>
    <row r="67" spans="1:13" s="858" customFormat="1" ht="18" customHeight="1" x14ac:dyDescent="0.3">
      <c r="A67" s="1237" t="str">
        <f>'Salary Menu MIS 3382'!A67</f>
        <v>1----</v>
      </c>
      <c r="B67" s="1238" t="str">
        <f>'Salary Menu MIS 3382'!B67</f>
        <v>Teacher - ESE (Gifted) - Less than 3.75 Hours</v>
      </c>
      <c r="C67" s="865">
        <f>ROUND('Salary Menu MIS 3382'!D67/7.5,2)</f>
        <v>0</v>
      </c>
      <c r="D67" s="866"/>
      <c r="E67" s="866"/>
      <c r="F67" s="866"/>
      <c r="G67" s="866"/>
      <c r="H67" s="866"/>
      <c r="I67" s="866"/>
      <c r="J67" s="843"/>
      <c r="K67" s="867"/>
      <c r="L67" s="866"/>
      <c r="M67" s="868"/>
    </row>
    <row r="68" spans="1:13" s="858" customFormat="1" ht="18" customHeight="1" x14ac:dyDescent="0.3">
      <c r="A68" s="1237" t="str">
        <f>'Salary Menu MIS 3382'!A68</f>
        <v>12501</v>
      </c>
      <c r="B68" s="1238" t="str">
        <f>'Salary Menu MIS 3382'!B68&amp;" (No. of 6th Period Teachers)"</f>
        <v>Teacher - Hourly - ESE (Gifted) (No. of 6th Period Teachers)</v>
      </c>
      <c r="C68" s="869">
        <f>ROUND('Salary Menu MIS 3382'!D68/(196),2)</f>
        <v>0</v>
      </c>
      <c r="D68" s="866"/>
      <c r="E68" s="866"/>
      <c r="F68" s="866"/>
      <c r="G68" s="866"/>
      <c r="H68" s="866"/>
      <c r="I68" s="866"/>
      <c r="J68" s="843"/>
      <c r="K68" s="867"/>
      <c r="L68" s="866"/>
      <c r="M68" s="868"/>
    </row>
    <row r="69" spans="1:13" s="774" customFormat="1" ht="18" customHeight="1" thickBot="1" x14ac:dyDescent="0.35">
      <c r="A69" s="1285" t="str">
        <f>'Salary Menu MIS 3382'!A69</f>
        <v>16---</v>
      </c>
      <c r="B69" s="1286" t="str">
        <f>'Salary Menu MIS 3382'!B69</f>
        <v>Teacher - ESE - Other:</v>
      </c>
      <c r="C69" s="1287">
        <f>'Salary Menu MIS 3382'!C69</f>
        <v>0</v>
      </c>
      <c r="D69" s="1281"/>
      <c r="E69" s="1281"/>
      <c r="F69" s="1281"/>
      <c r="G69" s="1281"/>
      <c r="H69" s="1281"/>
      <c r="I69" s="1281"/>
      <c r="J69" s="1269"/>
      <c r="K69" s="1280"/>
      <c r="L69" s="1281"/>
      <c r="M69" s="1271"/>
    </row>
    <row r="70" spans="1:13" s="774" customFormat="1" ht="28.2" thickBot="1" x14ac:dyDescent="0.35">
      <c r="A70" s="1208"/>
      <c r="B70" s="1209" t="s">
        <v>113</v>
      </c>
      <c r="C70" s="1210">
        <f>SUM(C62:C69)-C65</f>
        <v>0.8</v>
      </c>
      <c r="D70" s="1208"/>
      <c r="E70" s="1211"/>
      <c r="F70" s="1211"/>
      <c r="G70" s="1211"/>
      <c r="H70" s="1211"/>
      <c r="I70" s="1211"/>
      <c r="J70" s="1211"/>
      <c r="K70" s="1212"/>
      <c r="L70" s="1212"/>
      <c r="M70" s="1213"/>
    </row>
    <row r="71" spans="1:13" s="774" customFormat="1" ht="18" customHeight="1" x14ac:dyDescent="0.3">
      <c r="A71" s="1273" t="str">
        <f>'Salary Menu MIS 3382'!A71</f>
        <v>Instructional Support Positions:</v>
      </c>
      <c r="B71" s="501"/>
      <c r="C71" s="501"/>
      <c r="D71" s="531"/>
      <c r="E71" s="531"/>
      <c r="F71" s="531"/>
      <c r="G71" s="531"/>
      <c r="H71" s="531"/>
      <c r="I71" s="531"/>
      <c r="J71" s="532"/>
      <c r="K71" s="532"/>
      <c r="L71" s="532"/>
      <c r="M71" s="416"/>
    </row>
    <row r="72" spans="1:13" s="774" customFormat="1" ht="18" customHeight="1" x14ac:dyDescent="0.3">
      <c r="A72" s="1195" t="str">
        <f>'Salary Menu MIS 3382'!A72</f>
        <v>73024</v>
      </c>
      <c r="B72" s="1288" t="str">
        <f>'Salary Menu MIS 3382'!B72</f>
        <v>Athletic Director - 12 Month</v>
      </c>
      <c r="C72" s="1239">
        <f>'Salary Menu MIS 3382'!C72</f>
        <v>0</v>
      </c>
      <c r="D72" s="1200"/>
      <c r="E72" s="1200"/>
      <c r="F72" s="1200"/>
      <c r="G72" s="1200"/>
      <c r="H72" s="1200"/>
      <c r="I72" s="1200"/>
      <c r="J72" s="1240"/>
      <c r="K72" s="1241"/>
      <c r="L72" s="1200"/>
      <c r="M72" s="1201"/>
    </row>
    <row r="73" spans="1:13" s="774" customFormat="1" ht="18" customHeight="1" x14ac:dyDescent="0.3">
      <c r="A73" s="1237" t="str">
        <f>'Salary Menu MIS 3382'!A73</f>
        <v>13900</v>
      </c>
      <c r="B73" s="1289" t="str">
        <f>'Salary Menu MIS 3382'!B73</f>
        <v>Band Director - High - 12 Month</v>
      </c>
      <c r="C73" s="1262">
        <f>'Salary Menu MIS 3382'!C73</f>
        <v>0</v>
      </c>
      <c r="D73" s="1263"/>
      <c r="E73" s="1263"/>
      <c r="F73" s="1263"/>
      <c r="G73" s="1263"/>
      <c r="H73" s="1263"/>
      <c r="I73" s="1263"/>
      <c r="J73" s="1259"/>
      <c r="K73" s="1275"/>
      <c r="L73" s="1258"/>
      <c r="M73" s="1260"/>
    </row>
    <row r="74" spans="1:13" s="774" customFormat="1" ht="18" customHeight="1" x14ac:dyDescent="0.3">
      <c r="A74" s="1237" t="str">
        <f>'Salary Menu MIS 3382'!A74</f>
        <v>13900</v>
      </c>
      <c r="B74" s="1289" t="str">
        <f>'Salary Menu MIS 3382'!B74</f>
        <v>Band Director (K-12) - 12 Month</v>
      </c>
      <c r="C74" s="1257">
        <f>'Salary Menu MIS 3382'!C74</f>
        <v>0</v>
      </c>
      <c r="D74" s="1258"/>
      <c r="E74" s="1258"/>
      <c r="F74" s="1258"/>
      <c r="G74" s="1258"/>
      <c r="H74" s="1258"/>
      <c r="I74" s="1258"/>
      <c r="J74" s="1259"/>
      <c r="K74" s="1275"/>
      <c r="L74" s="1258"/>
      <c r="M74" s="1260"/>
    </row>
    <row r="75" spans="1:13" s="774" customFormat="1" ht="18" customHeight="1" x14ac:dyDescent="0.3">
      <c r="A75" s="1237" t="str">
        <f>'Salary Menu MIS 3382'!A75</f>
        <v>13800</v>
      </c>
      <c r="B75" s="1289" t="str">
        <f>'Salary Menu MIS 3382'!B75</f>
        <v>Band Director - Middle - 10 Month</v>
      </c>
      <c r="C75" s="1262">
        <f>'Salary Menu MIS 3382'!C75</f>
        <v>0</v>
      </c>
      <c r="D75" s="1263"/>
      <c r="E75" s="1263"/>
      <c r="F75" s="1263"/>
      <c r="G75" s="1263"/>
      <c r="H75" s="1263"/>
      <c r="I75" s="1263"/>
      <c r="J75" s="1259"/>
      <c r="K75" s="1275"/>
      <c r="L75" s="1258"/>
      <c r="M75" s="1260"/>
    </row>
    <row r="76" spans="1:13" s="774" customFormat="1" ht="18" customHeight="1" x14ac:dyDescent="0.3">
      <c r="A76" s="1237" t="str">
        <f>'Salary Menu MIS 3382'!A76</f>
        <v>180--</v>
      </c>
      <c r="B76" s="1289" t="str">
        <f>'Salary Menu MIS 3382'!B76</f>
        <v xml:space="preserve">Guidance Counselor  - 10 Month      </v>
      </c>
      <c r="C76" s="1262">
        <f>'Salary Menu MIS 3382'!C76</f>
        <v>0</v>
      </c>
      <c r="D76" s="1263"/>
      <c r="E76" s="1263"/>
      <c r="F76" s="1263"/>
      <c r="G76" s="1263"/>
      <c r="H76" s="1263"/>
      <c r="I76" s="1263"/>
      <c r="J76" s="1259"/>
      <c r="K76" s="1275"/>
      <c r="L76" s="1258"/>
      <c r="M76" s="1260"/>
    </row>
    <row r="77" spans="1:13" s="774" customFormat="1" ht="18" customHeight="1" x14ac:dyDescent="0.3">
      <c r="A77" s="1237" t="str">
        <f>'Salary Menu MIS 3382'!A77</f>
        <v>180--</v>
      </c>
      <c r="B77" s="1289" t="str">
        <f>'Salary Menu MIS 3382'!B77</f>
        <v>Guidance Counselor - 12 Month</v>
      </c>
      <c r="C77" s="1257">
        <f>'Salary Menu MIS 3382'!C77</f>
        <v>0</v>
      </c>
      <c r="D77" s="1258"/>
      <c r="E77" s="1258"/>
      <c r="F77" s="1258"/>
      <c r="G77" s="1258"/>
      <c r="H77" s="1258"/>
      <c r="I77" s="1258"/>
      <c r="J77" s="1259"/>
      <c r="K77" s="1275"/>
      <c r="L77" s="1258"/>
      <c r="M77" s="1260"/>
    </row>
    <row r="78" spans="1:13" s="774" customFormat="1" ht="18" customHeight="1" x14ac:dyDescent="0.3">
      <c r="A78" s="1237" t="str">
        <f>'Salary Menu MIS 3382'!A78</f>
        <v>14000</v>
      </c>
      <c r="B78" s="1289" t="str">
        <f>'Salary Menu MIS 3382'!B78</f>
        <v>Literacy Coach - 10 Month</v>
      </c>
      <c r="C78" s="1257">
        <f>'Salary Menu MIS 3382'!C78</f>
        <v>0</v>
      </c>
      <c r="D78" s="1258"/>
      <c r="E78" s="1258"/>
      <c r="F78" s="1258"/>
      <c r="G78" s="1258"/>
      <c r="H78" s="1258"/>
      <c r="I78" s="1258"/>
      <c r="J78" s="1259"/>
      <c r="K78" s="1275"/>
      <c r="L78" s="1258"/>
      <c r="M78" s="1260"/>
    </row>
    <row r="79" spans="1:13" s="774" customFormat="1" ht="18" customHeight="1" x14ac:dyDescent="0.3">
      <c r="A79" s="1237" t="str">
        <f>'Salary Menu MIS 3382'!A79</f>
        <v>170--</v>
      </c>
      <c r="B79" s="1289" t="str">
        <f>'Salary Menu MIS 3382'!B79</f>
        <v>Media Specialist - 10 Month</v>
      </c>
      <c r="C79" s="1262">
        <f>'Salary Menu MIS 3382'!C79</f>
        <v>0</v>
      </c>
      <c r="D79" s="1263"/>
      <c r="E79" s="1263"/>
      <c r="F79" s="1263"/>
      <c r="G79" s="1263"/>
      <c r="H79" s="1263"/>
      <c r="I79" s="1263"/>
      <c r="J79" s="1259"/>
      <c r="K79" s="1275"/>
      <c r="L79" s="1258"/>
      <c r="M79" s="1260"/>
    </row>
    <row r="80" spans="1:13" s="774" customFormat="1" ht="18" customHeight="1" x14ac:dyDescent="0.3">
      <c r="A80" s="1237" t="str">
        <f>'Salary Menu MIS 3382'!A80</f>
        <v>20160</v>
      </c>
      <c r="B80" s="1289" t="str">
        <f>'Salary Menu MIS 3382'!B80</f>
        <v>Staffing Specialist - 10 Month</v>
      </c>
      <c r="C80" s="1290">
        <f>'Salary Menu MIS 3382'!C80</f>
        <v>0</v>
      </c>
      <c r="D80" s="1263"/>
      <c r="E80" s="1263"/>
      <c r="F80" s="1263"/>
      <c r="G80" s="1263"/>
      <c r="H80" s="1263"/>
      <c r="I80" s="1263"/>
      <c r="J80" s="1259"/>
      <c r="K80" s="1275"/>
      <c r="L80" s="1258"/>
      <c r="M80" s="1260"/>
    </row>
    <row r="81" spans="1:13" s="774" customFormat="1" ht="18" customHeight="1" x14ac:dyDescent="0.3">
      <c r="A81" s="1237" t="str">
        <f>'Salary Menu MIS 3382'!A81</f>
        <v>20160</v>
      </c>
      <c r="B81" s="1289" t="str">
        <f>'Salary Menu MIS 3382'!B81</f>
        <v>Staffing Specialist - 12 Month</v>
      </c>
      <c r="C81" s="1290">
        <f>'Salary Menu MIS 3382'!C81</f>
        <v>0</v>
      </c>
      <c r="D81" s="1263"/>
      <c r="E81" s="1263"/>
      <c r="F81" s="1263"/>
      <c r="G81" s="1263"/>
      <c r="H81" s="1263"/>
      <c r="I81" s="1263"/>
      <c r="J81" s="1259"/>
      <c r="K81" s="1275"/>
      <c r="L81" s="1258"/>
      <c r="M81" s="1260"/>
    </row>
    <row r="82" spans="1:13" s="774" customFormat="1" ht="18" customHeight="1" thickBot="1" x14ac:dyDescent="0.35">
      <c r="A82" s="1266" t="str">
        <f>'Salary Menu MIS 3382'!A82</f>
        <v>-----</v>
      </c>
      <c r="B82" s="1278" t="str">
        <f>'Salary Menu MIS 3382'!B82</f>
        <v>Other Support:</v>
      </c>
      <c r="C82" s="1279">
        <f>'Salary Menu MIS 3382'!C82</f>
        <v>0</v>
      </c>
      <c r="D82" s="1268"/>
      <c r="E82" s="1268"/>
      <c r="F82" s="1268"/>
      <c r="G82" s="1268"/>
      <c r="H82" s="1268"/>
      <c r="I82" s="1268"/>
      <c r="J82" s="1269"/>
      <c r="K82" s="1280"/>
      <c r="L82" s="1281"/>
      <c r="M82" s="1271"/>
    </row>
    <row r="83" spans="1:13" s="774" customFormat="1" ht="15" customHeight="1" thickBot="1" x14ac:dyDescent="0.35">
      <c r="A83" s="1208"/>
      <c r="B83" s="1212" t="str">
        <f>'Salary Menu MIS 3382'!E83</f>
        <v>(4) Total Instructional Support Salaries:</v>
      </c>
      <c r="C83" s="1210">
        <f>SUM(C72:C82)</f>
        <v>0</v>
      </c>
      <c r="D83" s="1208"/>
      <c r="E83" s="1211"/>
      <c r="F83" s="1211"/>
      <c r="G83" s="1211"/>
      <c r="H83" s="1211"/>
      <c r="I83" s="1211"/>
      <c r="J83" s="1211"/>
      <c r="K83" s="1212"/>
      <c r="L83" s="1212"/>
      <c r="M83" s="1213"/>
    </row>
    <row r="84" spans="1:13" s="774" customFormat="1" ht="18" customHeight="1" thickBot="1" x14ac:dyDescent="0.35">
      <c r="A84" s="1291" t="str">
        <f>'Salary Menu MIS 3382'!A84</f>
        <v>Educational Support Positions:</v>
      </c>
      <c r="B84" s="1292"/>
      <c r="C84" s="1292"/>
      <c r="D84" s="1293"/>
      <c r="E84" s="1293"/>
      <c r="F84" s="1293"/>
      <c r="G84" s="1293"/>
      <c r="H84" s="1293"/>
      <c r="I84" s="1293"/>
      <c r="J84" s="1294"/>
      <c r="K84" s="1294"/>
      <c r="L84" s="1294"/>
      <c r="M84" s="1295"/>
    </row>
    <row r="85" spans="1:13" s="774" customFormat="1" ht="18" customHeight="1" x14ac:dyDescent="0.3">
      <c r="A85" s="1237" t="str">
        <f>'Salary Menu MIS 3382'!A85</f>
        <v>41---</v>
      </c>
      <c r="B85" s="1238" t="str">
        <f>'Salary Menu MIS 3382'!B85</f>
        <v>Classroom Assistant - Full Time</v>
      </c>
      <c r="C85" s="1262">
        <f>'Salary Menu MIS 3382'!C85</f>
        <v>0</v>
      </c>
      <c r="D85" s="1263"/>
      <c r="E85" s="1263"/>
      <c r="F85" s="1263"/>
      <c r="G85" s="1263"/>
      <c r="H85" s="1263"/>
      <c r="I85" s="1263"/>
      <c r="J85" s="1259"/>
      <c r="K85" s="1275"/>
      <c r="L85" s="1258"/>
      <c r="M85" s="1260"/>
    </row>
    <row r="86" spans="1:13" s="774" customFormat="1" ht="18" customHeight="1" x14ac:dyDescent="0.3">
      <c r="A86" s="1237" t="str">
        <f>'Salary Menu MIS 3382'!A86</f>
        <v>41---</v>
      </c>
      <c r="B86" s="1238" t="str">
        <f>'Salary Menu MIS 3382'!B86</f>
        <v>Classroom Assistant - DJJ - Full Time</v>
      </c>
      <c r="C86" s="1262">
        <f>'Salary Menu MIS 3382'!C86</f>
        <v>0</v>
      </c>
      <c r="D86" s="1263"/>
      <c r="E86" s="1263"/>
      <c r="F86" s="1263"/>
      <c r="G86" s="1263"/>
      <c r="H86" s="1263"/>
      <c r="I86" s="1263"/>
      <c r="J86" s="1259"/>
      <c r="K86" s="1275"/>
      <c r="L86" s="1258"/>
      <c r="M86" s="1260"/>
    </row>
    <row r="87" spans="1:13" s="774" customFormat="1" ht="18" customHeight="1" x14ac:dyDescent="0.3">
      <c r="A87" s="1237" t="str">
        <f>'Salary Menu MIS 3382'!A87</f>
        <v>415--</v>
      </c>
      <c r="B87" s="1238" t="str">
        <f>'Salary Menu MIS 3382'!B87</f>
        <v>Classroom Assistant - ESE - Full Time</v>
      </c>
      <c r="C87" s="1262">
        <f>'Salary Menu MIS 3382'!C87</f>
        <v>0</v>
      </c>
      <c r="D87" s="1263"/>
      <c r="E87" s="1263"/>
      <c r="F87" s="1263"/>
      <c r="G87" s="1263"/>
      <c r="H87" s="1263"/>
      <c r="I87" s="1263"/>
      <c r="J87" s="1259"/>
      <c r="K87" s="1275"/>
      <c r="L87" s="1258"/>
      <c r="M87" s="1260"/>
    </row>
    <row r="88" spans="1:13" s="774" customFormat="1" ht="18" customHeight="1" x14ac:dyDescent="0.3">
      <c r="A88" s="1237" t="str">
        <f>'Salary Menu MIS 3382'!A88</f>
        <v>41880</v>
      </c>
      <c r="B88" s="1238" t="str">
        <f>'Salary Menu MIS 3382'!B88</f>
        <v>Classroom Assistant - Vo-Tech</v>
      </c>
      <c r="C88" s="1262">
        <f>'Salary Menu MIS 3382'!C88</f>
        <v>0</v>
      </c>
      <c r="D88" s="1263"/>
      <c r="E88" s="1263"/>
      <c r="F88" s="1263"/>
      <c r="G88" s="1263"/>
      <c r="H88" s="1263"/>
      <c r="I88" s="1263"/>
      <c r="J88" s="1259"/>
      <c r="K88" s="1275"/>
      <c r="L88" s="1258"/>
      <c r="M88" s="1260"/>
    </row>
    <row r="89" spans="1:13" s="857" customFormat="1" ht="18" customHeight="1" x14ac:dyDescent="0.3">
      <c r="A89" s="1237" t="str">
        <f>'Salary Menu MIS 3382'!A89</f>
        <v>41---</v>
      </c>
      <c r="B89" s="1238" t="str">
        <f>'Salary Menu MIS 3382'!B89</f>
        <v>Classroom Assistant - Less than 4 hours</v>
      </c>
      <c r="C89" s="865">
        <f>ROUND('Salary Menu MIS 3382'!D89/7.5,2)</f>
        <v>0</v>
      </c>
      <c r="D89" s="244"/>
      <c r="E89" s="244"/>
      <c r="F89" s="244"/>
      <c r="G89" s="244"/>
      <c r="H89" s="244"/>
      <c r="I89" s="244"/>
      <c r="J89" s="553"/>
      <c r="K89" s="856"/>
      <c r="L89" s="238"/>
      <c r="M89" s="844"/>
    </row>
    <row r="90" spans="1:13" s="857" customFormat="1" ht="18" customHeight="1" x14ac:dyDescent="0.3">
      <c r="A90" s="1237" t="str">
        <f>'Salary Menu MIS 3382'!A90</f>
        <v>41---</v>
      </c>
      <c r="B90" s="1238" t="str">
        <f>'Salary Menu MIS 3382'!B90</f>
        <v>Classroom Assistant - DJJ - Less than 4 hours</v>
      </c>
      <c r="C90" s="865">
        <f>ROUND('Salary Menu MIS 3382'!D90/7.5,2)</f>
        <v>0</v>
      </c>
      <c r="D90" s="244"/>
      <c r="E90" s="244"/>
      <c r="F90" s="244"/>
      <c r="G90" s="244"/>
      <c r="H90" s="244"/>
      <c r="I90" s="244"/>
      <c r="J90" s="553"/>
      <c r="K90" s="856"/>
      <c r="L90" s="238"/>
      <c r="M90" s="844"/>
    </row>
    <row r="91" spans="1:13" s="857" customFormat="1" ht="18" customHeight="1" x14ac:dyDescent="0.3">
      <c r="A91" s="1237" t="str">
        <f>'Salary Menu MIS 3382'!A91</f>
        <v>415--</v>
      </c>
      <c r="B91" s="1238" t="str">
        <f>'Salary Menu MIS 3382'!B91</f>
        <v>Classroom Assistant - ESE - Less than 4 hours</v>
      </c>
      <c r="C91" s="865">
        <f>ROUND('Salary Menu MIS 3382'!D91/7.5,2)</f>
        <v>0</v>
      </c>
      <c r="D91" s="244"/>
      <c r="E91" s="244"/>
      <c r="F91" s="244"/>
      <c r="G91" s="244"/>
      <c r="H91" s="244"/>
      <c r="I91" s="244"/>
      <c r="J91" s="553"/>
      <c r="K91" s="856"/>
      <c r="L91" s="238"/>
      <c r="M91" s="844"/>
    </row>
    <row r="92" spans="1:13" s="450" customFormat="1" ht="18" hidden="1" customHeight="1" x14ac:dyDescent="0.3">
      <c r="A92" s="853" t="str">
        <f>'Salary Menu MIS 3382'!A92</f>
        <v>428---</v>
      </c>
      <c r="B92" s="854" t="str">
        <f>'Salary Menu MIS 3382'!B92</f>
        <v>Custodian I - 12 Month</v>
      </c>
      <c r="C92" s="256">
        <f>'Salary Menu MIS 3382'!C92</f>
        <v>0</v>
      </c>
      <c r="D92" s="253"/>
      <c r="E92" s="253"/>
      <c r="F92" s="253"/>
      <c r="G92" s="253"/>
      <c r="H92" s="253"/>
      <c r="I92" s="253"/>
      <c r="J92" s="840"/>
      <c r="K92" s="855"/>
      <c r="L92" s="467"/>
      <c r="M92" s="841"/>
    </row>
    <row r="93" spans="1:13" s="450" customFormat="1" ht="18" hidden="1" customHeight="1" x14ac:dyDescent="0.3">
      <c r="A93" s="853" t="str">
        <f>'Salary Menu MIS 3382'!A93</f>
        <v>428---</v>
      </c>
      <c r="B93" s="854" t="str">
        <f>'Salary Menu MIS 3382'!B93</f>
        <v>Custodian - 12 Month</v>
      </c>
      <c r="C93" s="256">
        <f>'Salary Menu MIS 3382'!C93</f>
        <v>0</v>
      </c>
      <c r="D93" s="253"/>
      <c r="E93" s="253"/>
      <c r="F93" s="253"/>
      <c r="G93" s="253"/>
      <c r="H93" s="253"/>
      <c r="I93" s="253"/>
      <c r="J93" s="840"/>
      <c r="K93" s="855"/>
      <c r="L93" s="467"/>
      <c r="M93" s="841"/>
    </row>
    <row r="94" spans="1:13" s="450" customFormat="1" ht="18" hidden="1" customHeight="1" x14ac:dyDescent="0.3">
      <c r="A94" s="853" t="str">
        <f>'Salary Menu MIS 3382'!A94</f>
        <v>428---</v>
      </c>
      <c r="B94" s="854" t="str">
        <f>'Salary Menu MIS 3382'!B94</f>
        <v>Custodian - 10 Month</v>
      </c>
      <c r="C94" s="256">
        <f>'Salary Menu MIS 3382'!C94</f>
        <v>0</v>
      </c>
      <c r="D94" s="253"/>
      <c r="E94" s="253"/>
      <c r="F94" s="253"/>
      <c r="G94" s="253"/>
      <c r="H94" s="253"/>
      <c r="I94" s="253"/>
      <c r="J94" s="840"/>
      <c r="K94" s="855"/>
      <c r="L94" s="467"/>
      <c r="M94" s="841"/>
    </row>
    <row r="95" spans="1:13" s="450" customFormat="1" ht="18" hidden="1" customHeight="1" x14ac:dyDescent="0.3">
      <c r="A95" s="853" t="str">
        <f>'Salary Menu MIS 3382'!A95</f>
        <v>428---</v>
      </c>
      <c r="B95" s="854" t="str">
        <f>'Salary Menu MIS 3382'!B95</f>
        <v>Custodian - 9 Month</v>
      </c>
      <c r="C95" s="256">
        <f>'Salary Menu MIS 3382'!C95</f>
        <v>0</v>
      </c>
      <c r="D95" s="253"/>
      <c r="E95" s="253"/>
      <c r="F95" s="253"/>
      <c r="G95" s="253"/>
      <c r="H95" s="253"/>
      <c r="I95" s="253"/>
      <c r="J95" s="840"/>
      <c r="K95" s="855"/>
      <c r="L95" s="467"/>
      <c r="M95" s="841"/>
    </row>
    <row r="96" spans="1:13" s="450" customFormat="1" ht="18" hidden="1" customHeight="1" x14ac:dyDescent="0.3">
      <c r="A96" s="853" t="str">
        <f>'Salary Menu MIS 3382'!A96</f>
        <v>428---</v>
      </c>
      <c r="B96" s="854" t="str">
        <f>'Salary Menu MIS 3382'!B96</f>
        <v>Custodian - 12 Month - Less than 4 hours</v>
      </c>
      <c r="C96" s="256">
        <f>ROUND('Salary Menu MIS 3382'!D96/7.5,2)</f>
        <v>0</v>
      </c>
      <c r="D96" s="253"/>
      <c r="E96" s="253"/>
      <c r="F96" s="253"/>
      <c r="G96" s="253"/>
      <c r="H96" s="253"/>
      <c r="I96" s="253"/>
      <c r="J96" s="840"/>
      <c r="K96" s="855"/>
      <c r="L96" s="467"/>
      <c r="M96" s="841"/>
    </row>
    <row r="97" spans="1:13" s="450" customFormat="1" ht="18" hidden="1" customHeight="1" x14ac:dyDescent="0.3">
      <c r="A97" s="853" t="str">
        <f>'Salary Menu MIS 3382'!A97</f>
        <v>428---</v>
      </c>
      <c r="B97" s="854" t="str">
        <f>'Salary Menu MIS 3382'!B97</f>
        <v>Custodian - 10 Month - Less than 4 hours</v>
      </c>
      <c r="C97" s="256">
        <f>ROUND('Salary Menu MIS 3382'!D97/7.5,2)</f>
        <v>0</v>
      </c>
      <c r="D97" s="253"/>
      <c r="E97" s="253"/>
      <c r="F97" s="253"/>
      <c r="G97" s="253"/>
      <c r="H97" s="253"/>
      <c r="I97" s="253"/>
      <c r="J97" s="840"/>
      <c r="K97" s="855"/>
      <c r="L97" s="467"/>
      <c r="M97" s="841"/>
    </row>
    <row r="98" spans="1:13" s="450" customFormat="1" ht="18" hidden="1" customHeight="1" x14ac:dyDescent="0.3">
      <c r="A98" s="853" t="str">
        <f>'Salary Menu MIS 3382'!A98</f>
        <v>428---</v>
      </c>
      <c r="B98" s="854" t="str">
        <f>'Salary Menu MIS 3382'!B98</f>
        <v>Custodian - 9 Month - Less than 4 hours</v>
      </c>
      <c r="C98" s="256">
        <f>ROUND('Salary Menu MIS 3382'!D98/7.5,2)</f>
        <v>0</v>
      </c>
      <c r="D98" s="253"/>
      <c r="E98" s="253"/>
      <c r="F98" s="253"/>
      <c r="G98" s="253"/>
      <c r="H98" s="253"/>
      <c r="I98" s="253"/>
      <c r="J98" s="840"/>
      <c r="K98" s="855"/>
      <c r="L98" s="467"/>
      <c r="M98" s="841"/>
    </row>
    <row r="99" spans="1:13" s="450" customFormat="1" ht="18" hidden="1" customHeight="1" x14ac:dyDescent="0.3">
      <c r="A99" s="853" t="str">
        <f>'Salary Menu MIS 3382'!A99</f>
        <v>4330-</v>
      </c>
      <c r="B99" s="854" t="str">
        <f>'Salary Menu MIS 3382'!B99</f>
        <v>Interpreter - ESE - 9 Month</v>
      </c>
      <c r="C99" s="254">
        <f>'Salary Menu MIS 3382'!C99</f>
        <v>0</v>
      </c>
      <c r="D99" s="253"/>
      <c r="E99" s="253"/>
      <c r="F99" s="253"/>
      <c r="G99" s="253"/>
      <c r="H99" s="253"/>
      <c r="I99" s="253"/>
      <c r="J99" s="840"/>
      <c r="K99" s="855"/>
      <c r="L99" s="467"/>
      <c r="M99" s="841"/>
    </row>
    <row r="100" spans="1:13" s="450" customFormat="1" ht="18" hidden="1" customHeight="1" x14ac:dyDescent="0.3">
      <c r="A100" s="853" t="str">
        <f>'Salary Menu MIS 3382'!A100</f>
        <v>43400</v>
      </c>
      <c r="B100" s="854" t="str">
        <f>'Salary Menu MIS 3382'!B100</f>
        <v>Interpreter - ESOL</v>
      </c>
      <c r="C100" s="254">
        <f>'Salary Menu MIS 3382'!C100</f>
        <v>0</v>
      </c>
      <c r="D100" s="253"/>
      <c r="E100" s="253"/>
      <c r="F100" s="253"/>
      <c r="G100" s="253"/>
      <c r="H100" s="253"/>
      <c r="I100" s="253"/>
      <c r="J100" s="840"/>
      <c r="K100" s="855"/>
      <c r="L100" s="467"/>
      <c r="M100" s="841"/>
    </row>
    <row r="101" spans="1:13" s="774" customFormat="1" ht="18" customHeight="1" x14ac:dyDescent="0.3">
      <c r="A101" s="1237" t="str">
        <f>'Salary Menu MIS 3382'!A101</f>
        <v>41890</v>
      </c>
      <c r="B101" s="1238" t="str">
        <f>'Salary Menu MIS 3382'!B101</f>
        <v>Job Coach - ESE - 9 Month</v>
      </c>
      <c r="C101" s="1262">
        <f>'Salary Menu MIS 3382'!C101</f>
        <v>0</v>
      </c>
      <c r="D101" s="1263"/>
      <c r="E101" s="1263"/>
      <c r="F101" s="1263"/>
      <c r="G101" s="1263"/>
      <c r="H101" s="1263"/>
      <c r="I101" s="1263"/>
      <c r="J101" s="1259"/>
      <c r="K101" s="1275"/>
      <c r="L101" s="1258"/>
      <c r="M101" s="1260"/>
    </row>
    <row r="102" spans="1:13" s="774" customFormat="1" ht="18" customHeight="1" x14ac:dyDescent="0.3">
      <c r="A102" s="1237" t="str">
        <f>'Salary Menu MIS 3382'!A102</f>
        <v>41900</v>
      </c>
      <c r="B102" s="1238" t="str">
        <f>'Salary Menu MIS 3382'!B102</f>
        <v>Library Assistant School</v>
      </c>
      <c r="C102" s="1262">
        <f>'Salary Menu MIS 3382'!C102</f>
        <v>0</v>
      </c>
      <c r="D102" s="1263"/>
      <c r="E102" s="1263"/>
      <c r="F102" s="1263"/>
      <c r="G102" s="1263"/>
      <c r="H102" s="1263"/>
      <c r="I102" s="1263"/>
      <c r="J102" s="1259"/>
      <c r="K102" s="1275"/>
      <c r="L102" s="1258"/>
      <c r="M102" s="1260"/>
    </row>
    <row r="103" spans="1:13" s="774" customFormat="1" ht="18" customHeight="1" x14ac:dyDescent="0.3">
      <c r="A103" s="1237" t="str">
        <f>'Salary Menu MIS 3382'!A103</f>
        <v>41950</v>
      </c>
      <c r="B103" s="1238" t="str">
        <f>'Salary Menu MIS 3382'!B103</f>
        <v>Lunchroom Monitor (2.5 hrs) - 9 Month</v>
      </c>
      <c r="C103" s="1262">
        <f>'Salary Menu MIS 3382'!C103</f>
        <v>0</v>
      </c>
      <c r="D103" s="1263"/>
      <c r="E103" s="1263"/>
      <c r="F103" s="1263"/>
      <c r="G103" s="1263"/>
      <c r="H103" s="1263"/>
      <c r="I103" s="1263"/>
      <c r="J103" s="1259"/>
      <c r="K103" s="1275"/>
      <c r="L103" s="1258"/>
      <c r="M103" s="1260"/>
    </row>
    <row r="104" spans="1:13" s="774" customFormat="1" ht="18" customHeight="1" x14ac:dyDescent="0.3">
      <c r="A104" s="1237" t="str">
        <f>'Salary Menu MIS 3382'!A104</f>
        <v>41120</v>
      </c>
      <c r="B104" s="1238" t="str">
        <f>'Salary Menu MIS 3382'!B104</f>
        <v>School Bookkeeper - 12 Month</v>
      </c>
      <c r="C104" s="1262">
        <f>'Salary Menu MIS 3382'!C104</f>
        <v>0</v>
      </c>
      <c r="D104" s="1263"/>
      <c r="E104" s="1263"/>
      <c r="F104" s="1263"/>
      <c r="G104" s="1263"/>
      <c r="H104" s="1263"/>
      <c r="I104" s="1263"/>
      <c r="J104" s="1259"/>
      <c r="K104" s="1275"/>
      <c r="L104" s="1258"/>
      <c r="M104" s="1260"/>
    </row>
    <row r="105" spans="1:13" s="774" customFormat="1" ht="18" customHeight="1" x14ac:dyDescent="0.3">
      <c r="A105" s="1237" t="str">
        <f>'Salary Menu MIS 3382'!A105</f>
        <v>47070</v>
      </c>
      <c r="B105" s="1238" t="str">
        <f>'Salary Menu MIS 3382'!B105</f>
        <v>School Level Clerk - 10 Month</v>
      </c>
      <c r="C105" s="1262">
        <f>'Salary Menu MIS 3382'!C105</f>
        <v>0</v>
      </c>
      <c r="D105" s="1263"/>
      <c r="E105" s="1263"/>
      <c r="F105" s="1263"/>
      <c r="G105" s="1263"/>
      <c r="H105" s="1263"/>
      <c r="I105" s="1263"/>
      <c r="J105" s="1296"/>
      <c r="K105" s="1297"/>
      <c r="L105" s="1258"/>
      <c r="M105" s="1260"/>
    </row>
    <row r="106" spans="1:13" s="774" customFormat="1" ht="18" customHeight="1" x14ac:dyDescent="0.3">
      <c r="A106" s="1237" t="str">
        <f>'Salary Menu MIS 3382'!A106</f>
        <v>47070</v>
      </c>
      <c r="B106" s="1238" t="str">
        <f>'Salary Menu MIS 3382'!B106</f>
        <v>School Level Clerk - 9 Month</v>
      </c>
      <c r="C106" s="1262">
        <f>'Salary Menu MIS 3382'!C106</f>
        <v>0</v>
      </c>
      <c r="D106" s="1263"/>
      <c r="E106" s="1263"/>
      <c r="F106" s="1263"/>
      <c r="G106" s="1263"/>
      <c r="H106" s="1263"/>
      <c r="I106" s="1263"/>
      <c r="J106" s="1296"/>
      <c r="K106" s="1297"/>
      <c r="L106" s="1258"/>
      <c r="M106" s="1260"/>
    </row>
    <row r="107" spans="1:13" s="774" customFormat="1" ht="18" customHeight="1" x14ac:dyDescent="0.3">
      <c r="A107" s="1237" t="str">
        <f>'Salary Menu MIS 3382'!A107</f>
        <v>4110-</v>
      </c>
      <c r="B107" s="1238" t="str">
        <f>'Salary Menu MIS 3382'!B107</f>
        <v>Secretary - 10 Month</v>
      </c>
      <c r="C107" s="1262">
        <f>'Salary Menu MIS 3382'!C107</f>
        <v>0</v>
      </c>
      <c r="D107" s="1263"/>
      <c r="E107" s="1263"/>
      <c r="F107" s="1263"/>
      <c r="G107" s="1263"/>
      <c r="H107" s="1263"/>
      <c r="I107" s="1263"/>
      <c r="J107" s="1259"/>
      <c r="K107" s="1275"/>
      <c r="L107" s="1258"/>
      <c r="M107" s="1260"/>
    </row>
    <row r="108" spans="1:13" s="774" customFormat="1" ht="18" customHeight="1" x14ac:dyDescent="0.3">
      <c r="A108" s="1237" t="str">
        <f>'Salary Menu MIS 3382'!A108</f>
        <v>4112-</v>
      </c>
      <c r="B108" s="1238" t="str">
        <f>'Salary Menu MIS 3382'!B108</f>
        <v>Secretary - 12 Month</v>
      </c>
      <c r="C108" s="1262">
        <f>'Salary Menu MIS 3382'!C108</f>
        <v>0</v>
      </c>
      <c r="D108" s="1263"/>
      <c r="E108" s="1263"/>
      <c r="F108" s="1263"/>
      <c r="G108" s="1263"/>
      <c r="H108" s="1263"/>
      <c r="I108" s="1263"/>
      <c r="J108" s="1259"/>
      <c r="K108" s="1275"/>
      <c r="L108" s="1258"/>
      <c r="M108" s="1260"/>
    </row>
    <row r="109" spans="1:13" s="450" customFormat="1" ht="18" hidden="1" customHeight="1" x14ac:dyDescent="0.3">
      <c r="A109" s="853" t="str">
        <f>'Salary Menu MIS 3382'!A109</f>
        <v>47040</v>
      </c>
      <c r="B109" s="854" t="str">
        <f>'Salary Menu MIS 3382'!B109</f>
        <v>Stadium Manager</v>
      </c>
      <c r="C109" s="254">
        <f>'Salary Menu MIS 3382'!C109</f>
        <v>0</v>
      </c>
      <c r="D109" s="253"/>
      <c r="E109" s="253"/>
      <c r="F109" s="253"/>
      <c r="G109" s="253"/>
      <c r="H109" s="253"/>
      <c r="I109" s="253"/>
      <c r="J109" s="840"/>
      <c r="K109" s="855"/>
      <c r="L109" s="467"/>
      <c r="M109" s="841"/>
    </row>
    <row r="110" spans="1:13" s="774" customFormat="1" ht="18" customHeight="1" thickBot="1" x14ac:dyDescent="0.35">
      <c r="A110" s="1266" t="str">
        <f>'Salary Menu MIS 3382'!A110</f>
        <v>-----</v>
      </c>
      <c r="B110" s="1278" t="str">
        <f>'Salary Menu MIS 3382'!B110</f>
        <v xml:space="preserve">Other Support:  </v>
      </c>
      <c r="C110" s="1262">
        <f>'Salary Menu MIS 3382'!C110</f>
        <v>0</v>
      </c>
      <c r="D110" s="1268"/>
      <c r="E110" s="1268"/>
      <c r="F110" s="1268"/>
      <c r="G110" s="1268"/>
      <c r="H110" s="1268"/>
      <c r="I110" s="1268"/>
      <c r="J110" s="1269"/>
      <c r="K110" s="1280"/>
      <c r="L110" s="1281"/>
      <c r="M110" s="1271"/>
    </row>
    <row r="111" spans="1:13" s="774" customFormat="1" ht="15" customHeight="1" thickBot="1" x14ac:dyDescent="0.35">
      <c r="A111" s="1208"/>
      <c r="B111" s="1212" t="str">
        <f>'Salary Menu MIS 3382'!E111</f>
        <v>(5) Total Educational Support Salaries:</v>
      </c>
      <c r="C111" s="1210">
        <f>SUM(C85:C110)</f>
        <v>0</v>
      </c>
      <c r="D111" s="1208"/>
      <c r="E111" s="1211"/>
      <c r="F111" s="1211"/>
      <c r="G111" s="1211"/>
      <c r="H111" s="1211"/>
      <c r="I111" s="1211"/>
      <c r="J111" s="1211"/>
      <c r="K111" s="1212"/>
      <c r="L111" s="1212"/>
      <c r="M111" s="1213"/>
    </row>
    <row r="112" spans="1:13" s="774" customFormat="1" ht="18" customHeight="1" x14ac:dyDescent="0.3">
      <c r="A112" s="1298" t="str">
        <f>'Salary Menu MIS 3382'!A112</f>
        <v>Supplements:</v>
      </c>
      <c r="B112" s="501"/>
      <c r="C112" s="501"/>
      <c r="D112" s="531"/>
      <c r="E112" s="531"/>
      <c r="F112" s="531"/>
      <c r="G112" s="531"/>
      <c r="H112" s="531"/>
      <c r="I112" s="531"/>
      <c r="J112" s="532"/>
      <c r="K112" s="532"/>
      <c r="L112" s="532"/>
      <c r="M112" s="416"/>
    </row>
    <row r="113" spans="1:13" s="774" customFormat="1" ht="18" customHeight="1" x14ac:dyDescent="0.3">
      <c r="A113" s="1195" t="str">
        <f>'Salary Menu MIS 3382'!A113</f>
        <v>SP301</v>
      </c>
      <c r="B113" s="1288" t="str">
        <f>'Salary Menu MIS 3382'!B113</f>
        <v>Middle Team Leader</v>
      </c>
      <c r="C113" s="1299">
        <f>'Salary Menu MIS 3382'!C113</f>
        <v>0</v>
      </c>
      <c r="D113" s="1197"/>
      <c r="E113" s="1197"/>
      <c r="F113" s="1197"/>
      <c r="G113" s="1197"/>
      <c r="H113" s="1197"/>
      <c r="I113" s="1197"/>
      <c r="J113" s="1300"/>
      <c r="K113" s="1300"/>
      <c r="L113" s="1200"/>
      <c r="M113" s="1201"/>
    </row>
    <row r="114" spans="1:13" s="774" customFormat="1" ht="18" customHeight="1" x14ac:dyDescent="0.3">
      <c r="A114" s="1195" t="str">
        <f>'Salary Menu MIS 3382'!A114</f>
        <v>SP302</v>
      </c>
      <c r="B114" s="1288" t="str">
        <f>'Salary Menu MIS 3382'!B114</f>
        <v xml:space="preserve">Senior Department Chair </v>
      </c>
      <c r="C114" s="1299">
        <f>'Salary Menu MIS 3382'!C114</f>
        <v>0</v>
      </c>
      <c r="D114" s="1263"/>
      <c r="E114" s="1263"/>
      <c r="F114" s="1263"/>
      <c r="G114" s="1263"/>
      <c r="H114" s="1263"/>
      <c r="I114" s="1263"/>
      <c r="J114" s="1301"/>
      <c r="K114" s="1301"/>
      <c r="L114" s="1258"/>
      <c r="M114" s="1260"/>
    </row>
    <row r="115" spans="1:13" s="774" customFormat="1" ht="18" customHeight="1" x14ac:dyDescent="0.3">
      <c r="A115" s="1195" t="str">
        <f>'Salary Menu MIS 3382'!A115</f>
        <v>SP310</v>
      </c>
      <c r="B115" s="1288" t="str">
        <f>'Salary Menu MIS 3382'!B115</f>
        <v>Elementary Grade Level Chair</v>
      </c>
      <c r="C115" s="1299">
        <f>'Salary Menu MIS 3382'!C115</f>
        <v>0</v>
      </c>
      <c r="D115" s="1263"/>
      <c r="E115" s="1263"/>
      <c r="F115" s="1263"/>
      <c r="G115" s="1263"/>
      <c r="H115" s="1263"/>
      <c r="I115" s="1263"/>
      <c r="J115" s="1301"/>
      <c r="K115" s="1301"/>
      <c r="L115" s="1258"/>
      <c r="M115" s="1260"/>
    </row>
    <row r="116" spans="1:13" s="774" customFormat="1" ht="18" customHeight="1" x14ac:dyDescent="0.3">
      <c r="A116" s="1195" t="str">
        <f>'Salary Menu MIS 3382'!A116</f>
        <v>SP315</v>
      </c>
      <c r="B116" s="1288" t="str">
        <f>'Salary Menu MIS 3382'!B116</f>
        <v>Lead Teacher</v>
      </c>
      <c r="C116" s="1299">
        <f>'Salary Menu MIS 3382'!C116</f>
        <v>0</v>
      </c>
      <c r="D116" s="1263"/>
      <c r="E116" s="1263"/>
      <c r="F116" s="1263"/>
      <c r="G116" s="1263"/>
      <c r="H116" s="1263"/>
      <c r="I116" s="1263"/>
      <c r="J116" s="1301"/>
      <c r="K116" s="1301"/>
      <c r="L116" s="1258"/>
      <c r="M116" s="1260"/>
    </row>
    <row r="117" spans="1:13" s="774" customFormat="1" ht="18" customHeight="1" x14ac:dyDescent="0.3">
      <c r="A117" s="1195" t="str">
        <f>'Salary Menu MIS 3382'!A117</f>
        <v>SP320</v>
      </c>
      <c r="B117" s="1288" t="str">
        <f>'Salary Menu MIS 3382'!B117</f>
        <v>Speech Sponsor</v>
      </c>
      <c r="C117" s="1299">
        <f>'Salary Menu MIS 3382'!C117</f>
        <v>0</v>
      </c>
      <c r="D117" s="1263"/>
      <c r="E117" s="1263"/>
      <c r="F117" s="1263"/>
      <c r="G117" s="1263"/>
      <c r="H117" s="1263"/>
      <c r="I117" s="1263"/>
      <c r="J117" s="1301"/>
      <c r="K117" s="1301"/>
      <c r="L117" s="1258"/>
      <c r="M117" s="1260"/>
    </row>
    <row r="118" spans="1:13" s="774" customFormat="1" ht="18" customHeight="1" x14ac:dyDescent="0.3">
      <c r="A118" s="1195" t="str">
        <f>'Salary Menu MIS 3382'!A118</f>
        <v>SP322</v>
      </c>
      <c r="B118" s="1288" t="str">
        <f>'Salary Menu MIS 3382'!B118</f>
        <v>Annual Sponsor</v>
      </c>
      <c r="C118" s="1299">
        <f>'Salary Menu MIS 3382'!C118</f>
        <v>0</v>
      </c>
      <c r="D118" s="1263"/>
      <c r="E118" s="1263"/>
      <c r="F118" s="1263"/>
      <c r="G118" s="1263"/>
      <c r="H118" s="1263"/>
      <c r="I118" s="1263"/>
      <c r="J118" s="1301"/>
      <c r="K118" s="1301"/>
      <c r="L118" s="1258"/>
      <c r="M118" s="1260"/>
    </row>
    <row r="119" spans="1:13" s="774" customFormat="1" ht="18" customHeight="1" x14ac:dyDescent="0.3">
      <c r="A119" s="1195" t="str">
        <f>'Salary Menu MIS 3382'!A119</f>
        <v>SP324</v>
      </c>
      <c r="B119" s="1288" t="str">
        <f>'Salary Menu MIS 3382'!B119</f>
        <v>Newspaper Sponsor</v>
      </c>
      <c r="C119" s="1299">
        <f>'Salary Menu MIS 3382'!C119</f>
        <v>0</v>
      </c>
      <c r="D119" s="1263"/>
      <c r="E119" s="1263"/>
      <c r="F119" s="1263"/>
      <c r="G119" s="1263"/>
      <c r="H119" s="1263"/>
      <c r="I119" s="1263"/>
      <c r="J119" s="1301"/>
      <c r="K119" s="1301"/>
      <c r="L119" s="1258"/>
      <c r="M119" s="1260"/>
    </row>
    <row r="120" spans="1:13" s="774" customFormat="1" ht="18" customHeight="1" x14ac:dyDescent="0.3">
      <c r="A120" s="1195" t="str">
        <f>'Salary Menu MIS 3382'!A120</f>
        <v>SP325</v>
      </c>
      <c r="B120" s="1288" t="str">
        <f>'Salary Menu MIS 3382'!B120</f>
        <v xml:space="preserve">Staff Development Coordinator </v>
      </c>
      <c r="C120" s="1299">
        <f>'Salary Menu MIS 3382'!C120</f>
        <v>0</v>
      </c>
      <c r="D120" s="1263"/>
      <c r="E120" s="1263"/>
      <c r="F120" s="1263"/>
      <c r="G120" s="1263"/>
      <c r="H120" s="1263"/>
      <c r="I120" s="1263"/>
      <c r="J120" s="1301"/>
      <c r="K120" s="1301"/>
      <c r="L120" s="1258"/>
      <c r="M120" s="1260"/>
    </row>
    <row r="121" spans="1:13" s="774" customFormat="1" ht="18" customHeight="1" x14ac:dyDescent="0.3">
      <c r="A121" s="1195" t="str">
        <f>'Salary Menu MIS 3382'!A121</f>
        <v>SP330</v>
      </c>
      <c r="B121" s="1288" t="str">
        <f>'Salary Menu MIS 3382'!B121</f>
        <v>Vocational Agriculture</v>
      </c>
      <c r="C121" s="1299">
        <f>'Salary Menu MIS 3382'!C121</f>
        <v>0</v>
      </c>
      <c r="D121" s="1263"/>
      <c r="E121" s="1263"/>
      <c r="F121" s="1263"/>
      <c r="G121" s="1263"/>
      <c r="H121" s="1263"/>
      <c r="I121" s="1263"/>
      <c r="J121" s="1301"/>
      <c r="K121" s="1301"/>
      <c r="L121" s="1258"/>
      <c r="M121" s="1260"/>
    </row>
    <row r="122" spans="1:13" s="774" customFormat="1" ht="18" customHeight="1" x14ac:dyDescent="0.3">
      <c r="A122" s="1195" t="str">
        <f>'Salary Menu MIS 3382'!A122</f>
        <v>SP332</v>
      </c>
      <c r="B122" s="1288" t="str">
        <f>'Salary Menu MIS 3382'!B122</f>
        <v>Future Farmers</v>
      </c>
      <c r="C122" s="1299">
        <f>'Salary Menu MIS 3382'!C122</f>
        <v>0</v>
      </c>
      <c r="D122" s="1263"/>
      <c r="E122" s="1263"/>
      <c r="F122" s="1263"/>
      <c r="G122" s="1263"/>
      <c r="H122" s="1263"/>
      <c r="I122" s="1263"/>
      <c r="J122" s="1301"/>
      <c r="K122" s="1301"/>
      <c r="L122" s="1258"/>
      <c r="M122" s="1260"/>
    </row>
    <row r="123" spans="1:13" s="774" customFormat="1" ht="18" customHeight="1" x14ac:dyDescent="0.3">
      <c r="A123" s="1195" t="str">
        <f>'Salary Menu MIS 3382'!A123</f>
        <v>SP360</v>
      </c>
      <c r="B123" s="1288" t="str">
        <f>'Salary Menu MIS 3382'!B123</f>
        <v>Senior Academic Team</v>
      </c>
      <c r="C123" s="1299">
        <f>'Salary Menu MIS 3382'!C123</f>
        <v>0</v>
      </c>
      <c r="D123" s="1263"/>
      <c r="E123" s="1302"/>
      <c r="F123" s="1302"/>
      <c r="G123" s="1302"/>
      <c r="H123" s="1302"/>
      <c r="I123" s="1302"/>
      <c r="J123" s="1303"/>
      <c r="K123" s="1301"/>
      <c r="L123" s="1258"/>
      <c r="M123" s="1260"/>
    </row>
    <row r="124" spans="1:13" s="774" customFormat="1" ht="18" customHeight="1" x14ac:dyDescent="0.3">
      <c r="A124" s="1195" t="str">
        <f>'Salary Menu MIS 3382'!A124</f>
        <v>SP365</v>
      </c>
      <c r="B124" s="1288" t="str">
        <f>'Salary Menu MIS 3382'!B124</f>
        <v>Middle Academic Team</v>
      </c>
      <c r="C124" s="1299">
        <f>'Salary Menu MIS 3382'!C124</f>
        <v>0</v>
      </c>
      <c r="D124" s="1263"/>
      <c r="E124" s="1302"/>
      <c r="F124" s="1302"/>
      <c r="G124" s="1302"/>
      <c r="H124" s="1302"/>
      <c r="I124" s="1302"/>
      <c r="J124" s="1303"/>
      <c r="K124" s="1301"/>
      <c r="L124" s="1258"/>
      <c r="M124" s="1260"/>
    </row>
    <row r="125" spans="1:13" s="774" customFormat="1" ht="18" customHeight="1" x14ac:dyDescent="0.3">
      <c r="A125" s="1195" t="str">
        <f>'Salary Menu MIS 3382'!A125</f>
        <v>SP460</v>
      </c>
      <c r="B125" s="1288" t="str">
        <f>'Salary Menu MIS 3382'!B125</f>
        <v>Senior Assistant Band Director</v>
      </c>
      <c r="C125" s="1299">
        <f>'Salary Menu MIS 3382'!C125</f>
        <v>0</v>
      </c>
      <c r="D125" s="1263"/>
      <c r="E125" s="1302"/>
      <c r="F125" s="1302"/>
      <c r="G125" s="1302"/>
      <c r="H125" s="1302"/>
      <c r="I125" s="1302"/>
      <c r="J125" s="1303"/>
      <c r="K125" s="1301"/>
      <c r="L125" s="1258"/>
      <c r="M125" s="1260"/>
    </row>
    <row r="126" spans="1:13" s="774" customFormat="1" ht="18" customHeight="1" x14ac:dyDescent="0.3">
      <c r="A126" s="1195" t="str">
        <f>'Salary Menu MIS 3382'!A126</f>
        <v>SP465</v>
      </c>
      <c r="B126" s="1288" t="str">
        <f>'Salary Menu MIS 3382'!B126</f>
        <v>Middle Band Director</v>
      </c>
      <c r="C126" s="1299">
        <f>'Salary Menu MIS 3382'!C126</f>
        <v>0</v>
      </c>
      <c r="D126" s="1263"/>
      <c r="E126" s="1263"/>
      <c r="F126" s="1263"/>
      <c r="G126" s="1263"/>
      <c r="H126" s="1263"/>
      <c r="I126" s="1263"/>
      <c r="J126" s="1301"/>
      <c r="K126" s="1303"/>
      <c r="L126" s="1258"/>
      <c r="M126" s="1260"/>
    </row>
    <row r="127" spans="1:13" s="774" customFormat="1" ht="18" customHeight="1" x14ac:dyDescent="0.3">
      <c r="A127" s="1195" t="str">
        <f>'Salary Menu MIS 3382'!A127</f>
        <v>SP470</v>
      </c>
      <c r="B127" s="1288" t="str">
        <f>'Salary Menu MIS 3382'!B127</f>
        <v>Senior Choral Director</v>
      </c>
      <c r="C127" s="1299">
        <f>'Salary Menu MIS 3382'!C127</f>
        <v>0</v>
      </c>
      <c r="D127" s="1263"/>
      <c r="E127" s="1263"/>
      <c r="F127" s="1263"/>
      <c r="G127" s="1263"/>
      <c r="H127" s="1263"/>
      <c r="I127" s="1263"/>
      <c r="J127" s="1301"/>
      <c r="K127" s="1303"/>
      <c r="L127" s="1258"/>
      <c r="M127" s="1260"/>
    </row>
    <row r="128" spans="1:13" s="774" customFormat="1" ht="18" customHeight="1" x14ac:dyDescent="0.3">
      <c r="A128" s="1195" t="str">
        <f>'Salary Menu MIS 3382'!A128</f>
        <v>SP475</v>
      </c>
      <c r="B128" s="1288" t="str">
        <f>'Salary Menu MIS 3382'!B128</f>
        <v>Middle Choral Director</v>
      </c>
      <c r="C128" s="1299">
        <f>'Salary Menu MIS 3382'!C128</f>
        <v>0</v>
      </c>
      <c r="D128" s="1263"/>
      <c r="E128" s="1263"/>
      <c r="F128" s="1263"/>
      <c r="G128" s="1263"/>
      <c r="H128" s="1263"/>
      <c r="I128" s="1263"/>
      <c r="J128" s="1301"/>
      <c r="K128" s="1303"/>
      <c r="L128" s="1258"/>
      <c r="M128" s="1260"/>
    </row>
    <row r="129" spans="1:13" s="774" customFormat="1" ht="18" customHeight="1" x14ac:dyDescent="0.3">
      <c r="A129" s="1195" t="str">
        <f>'Salary Menu MIS 3382'!A129</f>
        <v>SP500</v>
      </c>
      <c r="B129" s="1288" t="str">
        <f>'Salary Menu MIS 3382'!B129</f>
        <v>Middle Athletic Director</v>
      </c>
      <c r="C129" s="1299">
        <f>'Salary Menu MIS 3382'!C129</f>
        <v>0</v>
      </c>
      <c r="D129" s="1263"/>
      <c r="E129" s="1263"/>
      <c r="F129" s="1263"/>
      <c r="G129" s="1263"/>
      <c r="H129" s="1263"/>
      <c r="I129" s="1263"/>
      <c r="J129" s="1301"/>
      <c r="K129" s="1303"/>
      <c r="L129" s="1258"/>
      <c r="M129" s="1260"/>
    </row>
    <row r="130" spans="1:13" s="774" customFormat="1" ht="18" customHeight="1" x14ac:dyDescent="0.3">
      <c r="A130" s="1195" t="str">
        <f>'Salary Menu MIS 3382'!A130</f>
        <v>SP510</v>
      </c>
      <c r="B130" s="1288" t="str">
        <f>'Salary Menu MIS 3382'!B130</f>
        <v>Middle Head Football</v>
      </c>
      <c r="C130" s="1299">
        <f>'Salary Menu MIS 3382'!C130</f>
        <v>0</v>
      </c>
      <c r="D130" s="1263"/>
      <c r="E130" s="1263"/>
      <c r="F130" s="1263"/>
      <c r="G130" s="1263"/>
      <c r="H130" s="1263"/>
      <c r="I130" s="1263"/>
      <c r="J130" s="1301"/>
      <c r="K130" s="1303"/>
      <c r="L130" s="1258"/>
      <c r="M130" s="1260"/>
    </row>
    <row r="131" spans="1:13" s="774" customFormat="1" ht="18" customHeight="1" x14ac:dyDescent="0.3">
      <c r="A131" s="1195" t="str">
        <f>'Salary Menu MIS 3382'!A131</f>
        <v>SP512</v>
      </c>
      <c r="B131" s="1288" t="str">
        <f>'Salary Menu MIS 3382'!B131</f>
        <v>Middle Assistant Football</v>
      </c>
      <c r="C131" s="1299">
        <f>'Salary Menu MIS 3382'!C131</f>
        <v>0</v>
      </c>
      <c r="D131" s="1263"/>
      <c r="E131" s="1263"/>
      <c r="F131" s="1263"/>
      <c r="G131" s="1263"/>
      <c r="H131" s="1263"/>
      <c r="I131" s="1263"/>
      <c r="J131" s="1301"/>
      <c r="K131" s="1303"/>
      <c r="L131" s="1258"/>
      <c r="M131" s="1260"/>
    </row>
    <row r="132" spans="1:13" s="774" customFormat="1" ht="18" customHeight="1" x14ac:dyDescent="0.3">
      <c r="A132" s="1195" t="str">
        <f>'Salary Menu MIS 3382'!A132</f>
        <v>SP514</v>
      </c>
      <c r="B132" s="1288" t="str">
        <f>'Salary Menu MIS 3382'!B132</f>
        <v>Senior JV Football</v>
      </c>
      <c r="C132" s="1299">
        <f>'Salary Menu MIS 3382'!C132</f>
        <v>0</v>
      </c>
      <c r="D132" s="1263"/>
      <c r="E132" s="1263"/>
      <c r="F132" s="1263"/>
      <c r="G132" s="1263"/>
      <c r="H132" s="1263"/>
      <c r="I132" s="1263"/>
      <c r="J132" s="1301"/>
      <c r="K132" s="1303"/>
      <c r="L132" s="1258"/>
      <c r="M132" s="1260"/>
    </row>
    <row r="133" spans="1:13" s="774" customFormat="1" ht="18" customHeight="1" x14ac:dyDescent="0.3">
      <c r="A133" s="1195" t="str">
        <f>'Salary Menu MIS 3382'!A133</f>
        <v>SP515</v>
      </c>
      <c r="B133" s="1288" t="str">
        <f>'Salary Menu MIS 3382'!B133</f>
        <v>Senior JV Assistant Football</v>
      </c>
      <c r="C133" s="1299">
        <f>'Salary Menu MIS 3382'!C133</f>
        <v>0</v>
      </c>
      <c r="D133" s="1263"/>
      <c r="E133" s="1263"/>
      <c r="F133" s="1263"/>
      <c r="G133" s="1263"/>
      <c r="H133" s="1263"/>
      <c r="I133" s="1263"/>
      <c r="J133" s="1301"/>
      <c r="K133" s="1303"/>
      <c r="L133" s="1258"/>
      <c r="M133" s="1260"/>
    </row>
    <row r="134" spans="1:13" s="774" customFormat="1" ht="18" customHeight="1" x14ac:dyDescent="0.3">
      <c r="A134" s="1195" t="str">
        <f>'Salary Menu MIS 3382'!A134</f>
        <v>SP520</v>
      </c>
      <c r="B134" s="1288" t="str">
        <f>'Salary Menu MIS 3382'!B134</f>
        <v>Middle Boys Cross Country</v>
      </c>
      <c r="C134" s="1299">
        <f>'Salary Menu MIS 3382'!C134</f>
        <v>0</v>
      </c>
      <c r="D134" s="1263"/>
      <c r="E134" s="1263"/>
      <c r="F134" s="1263"/>
      <c r="G134" s="1263"/>
      <c r="H134" s="1263"/>
      <c r="I134" s="1263"/>
      <c r="J134" s="1301"/>
      <c r="K134" s="1303"/>
      <c r="L134" s="1258"/>
      <c r="M134" s="1260"/>
    </row>
    <row r="135" spans="1:13" s="774" customFormat="1" ht="18" customHeight="1" x14ac:dyDescent="0.3">
      <c r="A135" s="1195" t="str">
        <f>'Salary Menu MIS 3382'!A135</f>
        <v>SP521</v>
      </c>
      <c r="B135" s="1288" t="str">
        <f>'Salary Menu MIS 3382'!B135</f>
        <v>Middle Girls Cross Country</v>
      </c>
      <c r="C135" s="1299">
        <f>'Salary Menu MIS 3382'!C135</f>
        <v>0</v>
      </c>
      <c r="D135" s="1263"/>
      <c r="E135" s="1263"/>
      <c r="F135" s="1263"/>
      <c r="G135" s="1263"/>
      <c r="H135" s="1263"/>
      <c r="I135" s="1263"/>
      <c r="J135" s="1301"/>
      <c r="K135" s="1303"/>
      <c r="L135" s="1258"/>
      <c r="M135" s="1260"/>
    </row>
    <row r="136" spans="1:13" s="774" customFormat="1" ht="18" customHeight="1" x14ac:dyDescent="0.3">
      <c r="A136" s="1195" t="str">
        <f>'Salary Menu MIS 3382'!A136</f>
        <v>SP530</v>
      </c>
      <c r="B136" s="1288" t="str">
        <f>'Salary Menu MIS 3382'!B136</f>
        <v>Middle Boys Basketball</v>
      </c>
      <c r="C136" s="1299">
        <f>'Salary Menu MIS 3382'!C136</f>
        <v>0</v>
      </c>
      <c r="D136" s="1263"/>
      <c r="E136" s="1263"/>
      <c r="F136" s="1263"/>
      <c r="G136" s="1263"/>
      <c r="H136" s="1263"/>
      <c r="I136" s="1263"/>
      <c r="J136" s="1301"/>
      <c r="K136" s="1303"/>
      <c r="L136" s="1258"/>
      <c r="M136" s="1260"/>
    </row>
    <row r="137" spans="1:13" s="774" customFormat="1" ht="18" customHeight="1" x14ac:dyDescent="0.3">
      <c r="A137" s="1195" t="str">
        <f>'Salary Menu MIS 3382'!A137</f>
        <v>SP531</v>
      </c>
      <c r="B137" s="1288" t="str">
        <f>'Salary Menu MIS 3382'!B137</f>
        <v>Middle Assistant Basketball</v>
      </c>
      <c r="C137" s="1299">
        <f>'Salary Menu MIS 3382'!C137</f>
        <v>0</v>
      </c>
      <c r="D137" s="1263"/>
      <c r="E137" s="1263"/>
      <c r="F137" s="1263"/>
      <c r="G137" s="1263"/>
      <c r="H137" s="1263"/>
      <c r="I137" s="1263"/>
      <c r="J137" s="1301"/>
      <c r="K137" s="1303"/>
      <c r="L137" s="1258"/>
      <c r="M137" s="1260"/>
    </row>
    <row r="138" spans="1:13" s="774" customFormat="1" ht="18" customHeight="1" x14ac:dyDescent="0.3">
      <c r="A138" s="1195" t="str">
        <f>'Salary Menu MIS 3382'!A138</f>
        <v>SP532</v>
      </c>
      <c r="B138" s="1288" t="str">
        <f>'Salary Menu MIS 3382'!B138</f>
        <v>Middle Girls Basketball</v>
      </c>
      <c r="C138" s="1299">
        <f>'Salary Menu MIS 3382'!C138</f>
        <v>0</v>
      </c>
      <c r="D138" s="1263"/>
      <c r="E138" s="1263"/>
      <c r="F138" s="1263"/>
      <c r="G138" s="1263"/>
      <c r="H138" s="1263"/>
      <c r="I138" s="1263"/>
      <c r="J138" s="1301"/>
      <c r="K138" s="1303"/>
      <c r="L138" s="1258"/>
      <c r="M138" s="1260"/>
    </row>
    <row r="139" spans="1:13" s="774" customFormat="1" ht="18" customHeight="1" x14ac:dyDescent="0.3">
      <c r="A139" s="1195" t="str">
        <f>'Salary Menu MIS 3382'!A139</f>
        <v>SP535</v>
      </c>
      <c r="B139" s="1288" t="str">
        <f>'Salary Menu MIS 3382'!B139</f>
        <v>Senior Boys JV Basketball</v>
      </c>
      <c r="C139" s="1299">
        <f>'Salary Menu MIS 3382'!C139</f>
        <v>0</v>
      </c>
      <c r="D139" s="1263"/>
      <c r="E139" s="1263"/>
      <c r="F139" s="1263"/>
      <c r="G139" s="1263"/>
      <c r="H139" s="1263"/>
      <c r="I139" s="1263"/>
      <c r="J139" s="1301"/>
      <c r="K139" s="1303"/>
      <c r="L139" s="1258"/>
      <c r="M139" s="1260"/>
    </row>
    <row r="140" spans="1:13" s="774" customFormat="1" ht="18" customHeight="1" x14ac:dyDescent="0.3">
      <c r="A140" s="1195" t="str">
        <f>'Salary Menu MIS 3382'!A140</f>
        <v>SP536</v>
      </c>
      <c r="B140" s="1288" t="str">
        <f>'Salary Menu MIS 3382'!B140</f>
        <v>Senior Girls JV Basketball</v>
      </c>
      <c r="C140" s="1299">
        <f>'Salary Menu MIS 3382'!C140</f>
        <v>0</v>
      </c>
      <c r="D140" s="1263"/>
      <c r="E140" s="1263"/>
      <c r="F140" s="1263"/>
      <c r="G140" s="1263"/>
      <c r="H140" s="1263"/>
      <c r="I140" s="1263"/>
      <c r="J140" s="1301"/>
      <c r="K140" s="1303"/>
      <c r="L140" s="1258"/>
      <c r="M140" s="1260"/>
    </row>
    <row r="141" spans="1:13" s="774" customFormat="1" ht="18" customHeight="1" x14ac:dyDescent="0.3">
      <c r="A141" s="1195" t="str">
        <f>'Salary Menu MIS 3382'!A141</f>
        <v>SP540</v>
      </c>
      <c r="B141" s="1288" t="str">
        <f>'Salary Menu MIS 3382'!B141</f>
        <v>Middle Boys Baseball</v>
      </c>
      <c r="C141" s="1299">
        <f>'Salary Menu MIS 3382'!C141</f>
        <v>0</v>
      </c>
      <c r="D141" s="1263"/>
      <c r="E141" s="1263"/>
      <c r="F141" s="1263"/>
      <c r="G141" s="1263"/>
      <c r="H141" s="1263"/>
      <c r="I141" s="1263"/>
      <c r="J141" s="1301"/>
      <c r="K141" s="1303"/>
      <c r="L141" s="1258"/>
      <c r="M141" s="1260"/>
    </row>
    <row r="142" spans="1:13" s="774" customFormat="1" ht="18" customHeight="1" x14ac:dyDescent="0.3">
      <c r="A142" s="1195" t="str">
        <f>'Salary Menu MIS 3382'!A142</f>
        <v>SP542</v>
      </c>
      <c r="B142" s="1288" t="str">
        <f>'Salary Menu MIS 3382'!B142</f>
        <v>Middle Girls Softball</v>
      </c>
      <c r="C142" s="1299">
        <f>'Salary Menu MIS 3382'!C142</f>
        <v>0</v>
      </c>
      <c r="D142" s="1263"/>
      <c r="E142" s="1304"/>
      <c r="F142" s="1304"/>
      <c r="G142" s="1304"/>
      <c r="H142" s="1304"/>
      <c r="I142" s="1304"/>
      <c r="J142" s="1305"/>
      <c r="K142" s="1305"/>
      <c r="L142" s="1258"/>
      <c r="M142" s="1260"/>
    </row>
    <row r="143" spans="1:13" s="774" customFormat="1" ht="18" customHeight="1" x14ac:dyDescent="0.3">
      <c r="A143" s="1195" t="str">
        <f>'Salary Menu MIS 3382'!A143</f>
        <v>SP545</v>
      </c>
      <c r="B143" s="1288" t="str">
        <f>'Salary Menu MIS 3382'!B143</f>
        <v>Senior Assistant Softball</v>
      </c>
      <c r="C143" s="1299">
        <f>'Salary Menu MIS 3382'!C143</f>
        <v>0</v>
      </c>
      <c r="D143" s="1263"/>
      <c r="E143" s="1263"/>
      <c r="F143" s="1263"/>
      <c r="G143" s="1263"/>
      <c r="H143" s="1263"/>
      <c r="I143" s="1263"/>
      <c r="J143" s="1301"/>
      <c r="K143" s="1303"/>
      <c r="L143" s="1258"/>
      <c r="M143" s="1260"/>
    </row>
    <row r="144" spans="1:13" s="774" customFormat="1" ht="18" customHeight="1" x14ac:dyDescent="0.3">
      <c r="A144" s="1195" t="str">
        <f>'Salary Menu MIS 3382'!A144</f>
        <v>SP550</v>
      </c>
      <c r="B144" s="1288" t="str">
        <f>'Salary Menu MIS 3382'!B144</f>
        <v>Middle Boys Track</v>
      </c>
      <c r="C144" s="1299">
        <f>'Salary Menu MIS 3382'!C144</f>
        <v>0</v>
      </c>
      <c r="D144" s="1263"/>
      <c r="E144" s="1263"/>
      <c r="F144" s="1263"/>
      <c r="G144" s="1263"/>
      <c r="H144" s="1263"/>
      <c r="I144" s="1263"/>
      <c r="J144" s="1301"/>
      <c r="K144" s="1303"/>
      <c r="L144" s="1258"/>
      <c r="M144" s="1260"/>
    </row>
    <row r="145" spans="1:13" s="774" customFormat="1" ht="18" customHeight="1" x14ac:dyDescent="0.3">
      <c r="A145" s="1195" t="str">
        <f>'Salary Menu MIS 3382'!A145</f>
        <v>SP551</v>
      </c>
      <c r="B145" s="1288" t="str">
        <f>'Salary Menu MIS 3382'!B145</f>
        <v>Senior Assistant Track</v>
      </c>
      <c r="C145" s="1299">
        <f>'Salary Menu MIS 3382'!C145</f>
        <v>0</v>
      </c>
      <c r="D145" s="1263"/>
      <c r="E145" s="1263"/>
      <c r="F145" s="1263"/>
      <c r="G145" s="1263"/>
      <c r="H145" s="1263"/>
      <c r="I145" s="1263"/>
      <c r="J145" s="1301"/>
      <c r="K145" s="1303"/>
      <c r="L145" s="1258"/>
      <c r="M145" s="1260"/>
    </row>
    <row r="146" spans="1:13" s="774" customFormat="1" ht="18" customHeight="1" x14ac:dyDescent="0.3">
      <c r="A146" s="1195" t="str">
        <f>'Salary Menu MIS 3382'!A146</f>
        <v>SP552</v>
      </c>
      <c r="B146" s="1288" t="str">
        <f>'Salary Menu MIS 3382'!B146</f>
        <v>Middle Girls Track</v>
      </c>
      <c r="C146" s="1299">
        <f>'Salary Menu MIS 3382'!C146</f>
        <v>0</v>
      </c>
      <c r="D146" s="1263"/>
      <c r="E146" s="1263"/>
      <c r="F146" s="1263"/>
      <c r="G146" s="1263"/>
      <c r="H146" s="1263"/>
      <c r="I146" s="1263"/>
      <c r="J146" s="1301"/>
      <c r="K146" s="1303"/>
      <c r="L146" s="1258"/>
      <c r="M146" s="1260"/>
    </row>
    <row r="147" spans="1:13" s="774" customFormat="1" ht="18" customHeight="1" x14ac:dyDescent="0.3">
      <c r="A147" s="1195" t="str">
        <f>'Salary Menu MIS 3382'!A147</f>
        <v>SP560</v>
      </c>
      <c r="B147" s="1288" t="str">
        <f>'Salary Menu MIS 3382'!B147</f>
        <v>Middle Boys Golf</v>
      </c>
      <c r="C147" s="1299">
        <f>'Salary Menu MIS 3382'!C147</f>
        <v>0</v>
      </c>
      <c r="D147" s="1263"/>
      <c r="E147" s="1263"/>
      <c r="F147" s="1263"/>
      <c r="G147" s="1263"/>
      <c r="H147" s="1263"/>
      <c r="I147" s="1263"/>
      <c r="J147" s="1301"/>
      <c r="K147" s="1303"/>
      <c r="L147" s="1258"/>
      <c r="M147" s="1260"/>
    </row>
    <row r="148" spans="1:13" s="774" customFormat="1" ht="18" customHeight="1" x14ac:dyDescent="0.3">
      <c r="A148" s="1195" t="str">
        <f>'Salary Menu MIS 3382'!A148</f>
        <v>SP561</v>
      </c>
      <c r="B148" s="1288" t="str">
        <f>'Salary Menu MIS 3382'!B148</f>
        <v>Middle Girls Golf</v>
      </c>
      <c r="C148" s="1299">
        <f>'Salary Menu MIS 3382'!C148</f>
        <v>0</v>
      </c>
      <c r="D148" s="1263"/>
      <c r="E148" s="1263"/>
      <c r="F148" s="1263"/>
      <c r="G148" s="1263"/>
      <c r="H148" s="1263"/>
      <c r="I148" s="1263"/>
      <c r="J148" s="1301"/>
      <c r="K148" s="1303"/>
      <c r="L148" s="1258"/>
      <c r="M148" s="1260"/>
    </row>
    <row r="149" spans="1:13" s="774" customFormat="1" ht="18" customHeight="1" x14ac:dyDescent="0.3">
      <c r="A149" s="1195" t="str">
        <f>'Salary Menu MIS 3382'!A149</f>
        <v>SP570</v>
      </c>
      <c r="B149" s="1288" t="str">
        <f>'Salary Menu MIS 3382'!B149</f>
        <v>Middle Boys Tennis</v>
      </c>
      <c r="C149" s="1299">
        <f>'Salary Menu MIS 3382'!C149</f>
        <v>0</v>
      </c>
      <c r="D149" s="1263"/>
      <c r="E149" s="1263"/>
      <c r="F149" s="1263"/>
      <c r="G149" s="1263"/>
      <c r="H149" s="1263"/>
      <c r="I149" s="1263"/>
      <c r="J149" s="1301"/>
      <c r="K149" s="1303"/>
      <c r="L149" s="1258"/>
      <c r="M149" s="1260"/>
    </row>
    <row r="150" spans="1:13" s="774" customFormat="1" ht="18" customHeight="1" x14ac:dyDescent="0.3">
      <c r="A150" s="1195" t="str">
        <f>'Salary Menu MIS 3382'!A150</f>
        <v>SP571</v>
      </c>
      <c r="B150" s="1288" t="str">
        <f>'Salary Menu MIS 3382'!B150</f>
        <v>Middle Girls Tennis</v>
      </c>
      <c r="C150" s="1299">
        <f>'Salary Menu MIS 3382'!C150</f>
        <v>0</v>
      </c>
      <c r="D150" s="1263"/>
      <c r="E150" s="1263"/>
      <c r="F150" s="1263"/>
      <c r="G150" s="1263"/>
      <c r="H150" s="1263"/>
      <c r="I150" s="1263"/>
      <c r="J150" s="1301"/>
      <c r="K150" s="1303"/>
      <c r="L150" s="1258"/>
      <c r="M150" s="1260"/>
    </row>
    <row r="151" spans="1:13" s="774" customFormat="1" ht="18" customHeight="1" x14ac:dyDescent="0.3">
      <c r="A151" s="1195" t="str">
        <f>'Salary Menu MIS 3382'!A151</f>
        <v>SP580</v>
      </c>
      <c r="B151" s="1288" t="str">
        <f>'Salary Menu MIS 3382'!B151</f>
        <v>Middle Cheerleader</v>
      </c>
      <c r="C151" s="1299">
        <f>'Salary Menu MIS 3382'!C151</f>
        <v>0</v>
      </c>
      <c r="D151" s="1263"/>
      <c r="E151" s="1263"/>
      <c r="F151" s="1263"/>
      <c r="G151" s="1263"/>
      <c r="H151" s="1263"/>
      <c r="I151" s="1263"/>
      <c r="J151" s="1301"/>
      <c r="K151" s="1303"/>
      <c r="L151" s="1258"/>
      <c r="M151" s="1260"/>
    </row>
    <row r="152" spans="1:13" s="774" customFormat="1" ht="18" customHeight="1" x14ac:dyDescent="0.3">
      <c r="A152" s="1195" t="str">
        <f>'Salary Menu MIS 3382'!A152</f>
        <v>SP585</v>
      </c>
      <c r="B152" s="1288" t="str">
        <f>'Salary Menu MIS 3382'!B152</f>
        <v>Middle Dance Team Director</v>
      </c>
      <c r="C152" s="1299">
        <f>'Salary Menu MIS 3382'!C152</f>
        <v>0</v>
      </c>
      <c r="D152" s="1263"/>
      <c r="E152" s="1263"/>
      <c r="F152" s="1263"/>
      <c r="G152" s="1263"/>
      <c r="H152" s="1263"/>
      <c r="I152" s="1263"/>
      <c r="J152" s="1301"/>
      <c r="K152" s="1303"/>
      <c r="L152" s="1258"/>
      <c r="M152" s="1260"/>
    </row>
    <row r="153" spans="1:13" s="774" customFormat="1" ht="18" customHeight="1" x14ac:dyDescent="0.3">
      <c r="A153" s="1195" t="str">
        <f>'Salary Menu MIS 3382'!A153</f>
        <v>SP590</v>
      </c>
      <c r="B153" s="1288" t="str">
        <f>'Salary Menu MIS 3382'!B153</f>
        <v>Middle Volleyball</v>
      </c>
      <c r="C153" s="1299">
        <f>'Salary Menu MIS 3382'!C153</f>
        <v>0</v>
      </c>
      <c r="D153" s="1263"/>
      <c r="E153" s="1263"/>
      <c r="F153" s="1263"/>
      <c r="G153" s="1263"/>
      <c r="H153" s="1263"/>
      <c r="I153" s="1263"/>
      <c r="J153" s="1301"/>
      <c r="K153" s="1303"/>
      <c r="L153" s="1258"/>
      <c r="M153" s="1260"/>
    </row>
    <row r="154" spans="1:13" s="774" customFormat="1" ht="18" customHeight="1" x14ac:dyDescent="0.3">
      <c r="A154" s="1195" t="str">
        <f>'Salary Menu MIS 3382'!A154</f>
        <v>SP594</v>
      </c>
      <c r="B154" s="1288" t="str">
        <f>'Salary Menu MIS 3382'!B154</f>
        <v>Middle Swimming</v>
      </c>
      <c r="C154" s="1299">
        <f>'Salary Menu MIS 3382'!C154</f>
        <v>0</v>
      </c>
      <c r="D154" s="1263"/>
      <c r="E154" s="1263"/>
      <c r="F154" s="1263"/>
      <c r="G154" s="1263"/>
      <c r="H154" s="1263"/>
      <c r="I154" s="1263"/>
      <c r="J154" s="1301"/>
      <c r="K154" s="1303"/>
      <c r="L154" s="1258"/>
      <c r="M154" s="1260"/>
    </row>
    <row r="155" spans="1:13" s="774" customFormat="1" ht="18" customHeight="1" x14ac:dyDescent="0.3">
      <c r="A155" s="1195" t="str">
        <f>'Salary Menu MIS 3382'!A155</f>
        <v>SP596</v>
      </c>
      <c r="B155" s="1288" t="str">
        <f>'Salary Menu MIS 3382'!B155</f>
        <v>Middle Boys Soccer</v>
      </c>
      <c r="C155" s="1299">
        <f>'Salary Menu MIS 3382'!C155</f>
        <v>0</v>
      </c>
      <c r="D155" s="1263"/>
      <c r="E155" s="1263"/>
      <c r="F155" s="1263"/>
      <c r="G155" s="1263"/>
      <c r="H155" s="1263"/>
      <c r="I155" s="1263"/>
      <c r="J155" s="1301"/>
      <c r="K155" s="1303"/>
      <c r="L155" s="1258"/>
      <c r="M155" s="1260"/>
    </row>
    <row r="156" spans="1:13" s="774" customFormat="1" ht="18" customHeight="1" x14ac:dyDescent="0.3">
      <c r="A156" s="1195" t="str">
        <f>'Salary Menu MIS 3382'!A156</f>
        <v>SP597</v>
      </c>
      <c r="B156" s="1288" t="str">
        <f>'Salary Menu MIS 3382'!B156</f>
        <v>Middle Girls Soccer</v>
      </c>
      <c r="C156" s="1299">
        <f>'Salary Menu MIS 3382'!C156</f>
        <v>0</v>
      </c>
      <c r="D156" s="1263"/>
      <c r="E156" s="1263"/>
      <c r="F156" s="1263"/>
      <c r="G156" s="1263"/>
      <c r="H156" s="1263"/>
      <c r="I156" s="1263"/>
      <c r="J156" s="1301"/>
      <c r="K156" s="1303"/>
      <c r="L156" s="1258"/>
      <c r="M156" s="1260"/>
    </row>
    <row r="157" spans="1:13" s="774" customFormat="1" ht="18" customHeight="1" x14ac:dyDescent="0.3">
      <c r="A157" s="1195" t="str">
        <f>'Salary Menu MIS 3382'!A157</f>
        <v>SP610</v>
      </c>
      <c r="B157" s="1288" t="str">
        <f>'Salary Menu MIS 3382'!B157</f>
        <v>Senior Off/Def. Coordinator</v>
      </c>
      <c r="C157" s="1299">
        <f>'Salary Menu MIS 3382'!C157</f>
        <v>0</v>
      </c>
      <c r="D157" s="1263"/>
      <c r="E157" s="1263"/>
      <c r="F157" s="1263"/>
      <c r="G157" s="1263"/>
      <c r="H157" s="1263"/>
      <c r="I157" s="1263"/>
      <c r="J157" s="1301"/>
      <c r="K157" s="1303"/>
      <c r="L157" s="1258"/>
      <c r="M157" s="1260"/>
    </row>
    <row r="158" spans="1:13" s="774" customFormat="1" ht="18" customHeight="1" x14ac:dyDescent="0.3">
      <c r="A158" s="1195" t="str">
        <f>'Salary Menu MIS 3382'!A158</f>
        <v>SP612</v>
      </c>
      <c r="B158" s="1288" t="str">
        <f>'Salary Menu MIS 3382'!B158</f>
        <v>Senior Assistant Football</v>
      </c>
      <c r="C158" s="1299">
        <f>'Salary Menu MIS 3382'!C158</f>
        <v>0</v>
      </c>
      <c r="D158" s="1263"/>
      <c r="E158" s="1263"/>
      <c r="F158" s="1263"/>
      <c r="G158" s="1263"/>
      <c r="H158" s="1263"/>
      <c r="I158" s="1263"/>
      <c r="J158" s="1301"/>
      <c r="K158" s="1303"/>
      <c r="L158" s="1258"/>
      <c r="M158" s="1260"/>
    </row>
    <row r="159" spans="1:13" s="774" customFormat="1" ht="18" customHeight="1" x14ac:dyDescent="0.3">
      <c r="A159" s="1195" t="str">
        <f>'Salary Menu MIS 3382'!A159</f>
        <v>SP620</v>
      </c>
      <c r="B159" s="1288" t="str">
        <f>'Salary Menu MIS 3382'!B159</f>
        <v>Senior Boys Cross Country</v>
      </c>
      <c r="C159" s="1299">
        <f>'Salary Menu MIS 3382'!C159</f>
        <v>0</v>
      </c>
      <c r="D159" s="1263"/>
      <c r="E159" s="1263"/>
      <c r="F159" s="1263"/>
      <c r="G159" s="1263"/>
      <c r="H159" s="1263"/>
      <c r="I159" s="1263"/>
      <c r="J159" s="1301"/>
      <c r="K159" s="1303"/>
      <c r="L159" s="1258"/>
      <c r="M159" s="1260"/>
    </row>
    <row r="160" spans="1:13" s="774" customFormat="1" ht="18" customHeight="1" x14ac:dyDescent="0.3">
      <c r="A160" s="1195" t="str">
        <f>'Salary Menu MIS 3382'!A160</f>
        <v>SP621</v>
      </c>
      <c r="B160" s="1288" t="str">
        <f>'Salary Menu MIS 3382'!B160</f>
        <v>Senior Girls Cross Country</v>
      </c>
      <c r="C160" s="1299">
        <f>'Salary Menu MIS 3382'!C160</f>
        <v>0</v>
      </c>
      <c r="D160" s="1263"/>
      <c r="E160" s="1263"/>
      <c r="F160" s="1263"/>
      <c r="G160" s="1263"/>
      <c r="H160" s="1263"/>
      <c r="I160" s="1263"/>
      <c r="J160" s="1301"/>
      <c r="K160" s="1303"/>
      <c r="L160" s="1258"/>
      <c r="M160" s="1260"/>
    </row>
    <row r="161" spans="1:13" s="774" customFormat="1" ht="18" customHeight="1" x14ac:dyDescent="0.3">
      <c r="A161" s="1195" t="str">
        <f>'Salary Menu MIS 3382'!A161</f>
        <v>SP630</v>
      </c>
      <c r="B161" s="1288" t="str">
        <f>'Salary Menu MIS 3382'!B161</f>
        <v>Senior Boys Head Basketball</v>
      </c>
      <c r="C161" s="1299">
        <f>'Salary Menu MIS 3382'!C161</f>
        <v>0</v>
      </c>
      <c r="D161" s="1263"/>
      <c r="E161" s="1263"/>
      <c r="F161" s="1263"/>
      <c r="G161" s="1263"/>
      <c r="H161" s="1263"/>
      <c r="I161" s="1263"/>
      <c r="J161" s="1301"/>
      <c r="K161" s="1303"/>
      <c r="L161" s="1258"/>
      <c r="M161" s="1260"/>
    </row>
    <row r="162" spans="1:13" s="774" customFormat="1" ht="18" customHeight="1" x14ac:dyDescent="0.3">
      <c r="A162" s="1195" t="str">
        <f>'Salary Menu MIS 3382'!A162</f>
        <v>SP631</v>
      </c>
      <c r="B162" s="1288" t="str">
        <f>'Salary Menu MIS 3382'!B162</f>
        <v>Senior Assistant Basketball</v>
      </c>
      <c r="C162" s="1299">
        <f>'Salary Menu MIS 3382'!C162</f>
        <v>0</v>
      </c>
      <c r="D162" s="1263"/>
      <c r="E162" s="1263"/>
      <c r="F162" s="1263"/>
      <c r="G162" s="1263"/>
      <c r="H162" s="1263"/>
      <c r="I162" s="1263"/>
      <c r="J162" s="1301"/>
      <c r="K162" s="1303"/>
      <c r="L162" s="1258"/>
      <c r="M162" s="1260"/>
    </row>
    <row r="163" spans="1:13" s="774" customFormat="1" ht="18" customHeight="1" x14ac:dyDescent="0.3">
      <c r="A163" s="1195" t="str">
        <f>'Salary Menu MIS 3382'!A163</f>
        <v>SP632</v>
      </c>
      <c r="B163" s="1288" t="str">
        <f>'Salary Menu MIS 3382'!B163</f>
        <v>Senior Girls Head Basketball</v>
      </c>
      <c r="C163" s="1299">
        <f>'Salary Menu MIS 3382'!C163</f>
        <v>0</v>
      </c>
      <c r="D163" s="1263"/>
      <c r="E163" s="1263"/>
      <c r="F163" s="1263"/>
      <c r="G163" s="1263"/>
      <c r="H163" s="1263"/>
      <c r="I163" s="1263"/>
      <c r="J163" s="1301"/>
      <c r="K163" s="1303"/>
      <c r="L163" s="1258"/>
      <c r="M163" s="1260"/>
    </row>
    <row r="164" spans="1:13" s="774" customFormat="1" ht="18" customHeight="1" x14ac:dyDescent="0.3">
      <c r="A164" s="1195" t="str">
        <f>'Salary Menu MIS 3382'!A164</f>
        <v>SP640</v>
      </c>
      <c r="B164" s="1288" t="str">
        <f>'Salary Menu MIS 3382'!B164</f>
        <v>Senior Boys Head Baseball</v>
      </c>
      <c r="C164" s="1299">
        <f>'Salary Menu MIS 3382'!C164</f>
        <v>0</v>
      </c>
      <c r="D164" s="1263"/>
      <c r="E164" s="1263"/>
      <c r="F164" s="1263"/>
      <c r="G164" s="1263"/>
      <c r="H164" s="1263"/>
      <c r="I164" s="1263"/>
      <c r="J164" s="1301"/>
      <c r="K164" s="1303"/>
      <c r="L164" s="1258"/>
      <c r="M164" s="1260"/>
    </row>
    <row r="165" spans="1:13" s="774" customFormat="1" ht="18" customHeight="1" x14ac:dyDescent="0.3">
      <c r="A165" s="1195" t="str">
        <f>'Salary Menu MIS 3382'!A165</f>
        <v>SP641</v>
      </c>
      <c r="B165" s="1288" t="str">
        <f>'Salary Menu MIS 3382'!B165</f>
        <v>Senior Boys Assistant Baseball</v>
      </c>
      <c r="C165" s="1299">
        <f>'Salary Menu MIS 3382'!C165</f>
        <v>0</v>
      </c>
      <c r="D165" s="1263"/>
      <c r="E165" s="1263"/>
      <c r="F165" s="1263"/>
      <c r="G165" s="1263"/>
      <c r="H165" s="1263"/>
      <c r="I165" s="1263"/>
      <c r="J165" s="1301"/>
      <c r="K165" s="1303"/>
      <c r="L165" s="1258"/>
      <c r="M165" s="1260"/>
    </row>
    <row r="166" spans="1:13" s="774" customFormat="1" ht="18" customHeight="1" x14ac:dyDescent="0.3">
      <c r="A166" s="1195" t="str">
        <f>'Salary Menu MIS 3382'!A166</f>
        <v>SP642</v>
      </c>
      <c r="B166" s="1288" t="str">
        <f>'Salary Menu MIS 3382'!B166</f>
        <v>Senior Girls Head Softball</v>
      </c>
      <c r="C166" s="1299">
        <f>'Salary Menu MIS 3382'!C166</f>
        <v>0</v>
      </c>
      <c r="D166" s="1263"/>
      <c r="E166" s="1263"/>
      <c r="F166" s="1263"/>
      <c r="G166" s="1263"/>
      <c r="H166" s="1263"/>
      <c r="I166" s="1263"/>
      <c r="J166" s="1301"/>
      <c r="K166" s="1303"/>
      <c r="L166" s="1258"/>
      <c r="M166" s="1260"/>
    </row>
    <row r="167" spans="1:13" s="774" customFormat="1" ht="18" customHeight="1" x14ac:dyDescent="0.3">
      <c r="A167" s="1195" t="str">
        <f>'Salary Menu MIS 3382'!A167</f>
        <v>SP650</v>
      </c>
      <c r="B167" s="1288" t="str">
        <f>'Salary Menu MIS 3382'!B167</f>
        <v>Senior Boys Track</v>
      </c>
      <c r="C167" s="1299">
        <f>'Salary Menu MIS 3382'!C167</f>
        <v>0</v>
      </c>
      <c r="D167" s="1263"/>
      <c r="E167" s="1263"/>
      <c r="F167" s="1263"/>
      <c r="G167" s="1263"/>
      <c r="H167" s="1263"/>
      <c r="I167" s="1263"/>
      <c r="J167" s="1301"/>
      <c r="K167" s="1303"/>
      <c r="L167" s="1258"/>
      <c r="M167" s="1260"/>
    </row>
    <row r="168" spans="1:13" s="774" customFormat="1" ht="18" customHeight="1" x14ac:dyDescent="0.3">
      <c r="A168" s="1195" t="str">
        <f>'Salary Menu MIS 3382'!A168</f>
        <v>SP652</v>
      </c>
      <c r="B168" s="1288" t="str">
        <f>'Salary Menu MIS 3382'!B168</f>
        <v>Senior Girls Track</v>
      </c>
      <c r="C168" s="1299">
        <f>'Salary Menu MIS 3382'!C168</f>
        <v>0</v>
      </c>
      <c r="D168" s="1263"/>
      <c r="E168" s="1263"/>
      <c r="F168" s="1263"/>
      <c r="G168" s="1263"/>
      <c r="H168" s="1263"/>
      <c r="I168" s="1263"/>
      <c r="J168" s="1301"/>
      <c r="K168" s="1303"/>
      <c r="L168" s="1258"/>
      <c r="M168" s="1260"/>
    </row>
    <row r="169" spans="1:13" s="774" customFormat="1" ht="18" customHeight="1" x14ac:dyDescent="0.3">
      <c r="A169" s="1195" t="str">
        <f>'Salary Menu MIS 3382'!A169</f>
        <v>SP660</v>
      </c>
      <c r="B169" s="1288" t="str">
        <f>'Salary Menu MIS 3382'!B169</f>
        <v>Senior Boys Golf</v>
      </c>
      <c r="C169" s="1299">
        <f>'Salary Menu MIS 3382'!C169</f>
        <v>0</v>
      </c>
      <c r="D169" s="1263"/>
      <c r="E169" s="1263"/>
      <c r="F169" s="1263"/>
      <c r="G169" s="1263"/>
      <c r="H169" s="1263"/>
      <c r="I169" s="1263"/>
      <c r="J169" s="1301"/>
      <c r="K169" s="1303"/>
      <c r="L169" s="1258"/>
      <c r="M169" s="1260"/>
    </row>
    <row r="170" spans="1:13" s="774" customFormat="1" ht="18" customHeight="1" x14ac:dyDescent="0.3">
      <c r="A170" s="1195" t="str">
        <f>'Salary Menu MIS 3382'!A170</f>
        <v>SP661</v>
      </c>
      <c r="B170" s="1288" t="str">
        <f>'Salary Menu MIS 3382'!B170</f>
        <v>Senior Girls Golf</v>
      </c>
      <c r="C170" s="1299">
        <f>'Salary Menu MIS 3382'!C170</f>
        <v>0</v>
      </c>
      <c r="D170" s="1263"/>
      <c r="E170" s="1263"/>
      <c r="F170" s="1263"/>
      <c r="G170" s="1263"/>
      <c r="H170" s="1263"/>
      <c r="I170" s="1263"/>
      <c r="J170" s="1301"/>
      <c r="K170" s="1303"/>
      <c r="L170" s="1258"/>
      <c r="M170" s="1260"/>
    </row>
    <row r="171" spans="1:13" s="774" customFormat="1" ht="18" customHeight="1" x14ac:dyDescent="0.3">
      <c r="A171" s="1195" t="str">
        <f>'Salary Menu MIS 3382'!A171</f>
        <v>SP670</v>
      </c>
      <c r="B171" s="1288" t="str">
        <f>'Salary Menu MIS 3382'!B171</f>
        <v>Senior Boys Tennis</v>
      </c>
      <c r="C171" s="1299">
        <f>'Salary Menu MIS 3382'!C171</f>
        <v>0</v>
      </c>
      <c r="D171" s="1263"/>
      <c r="E171" s="1263"/>
      <c r="F171" s="1263"/>
      <c r="G171" s="1263"/>
      <c r="H171" s="1263"/>
      <c r="I171" s="1263"/>
      <c r="J171" s="1301"/>
      <c r="K171" s="1303"/>
      <c r="L171" s="1258"/>
      <c r="M171" s="1260"/>
    </row>
    <row r="172" spans="1:13" s="774" customFormat="1" ht="18" customHeight="1" x14ac:dyDescent="0.3">
      <c r="A172" s="1195" t="str">
        <f>'Salary Menu MIS 3382'!A172</f>
        <v>SP671</v>
      </c>
      <c r="B172" s="1288" t="str">
        <f>'Salary Menu MIS 3382'!B172</f>
        <v>Senior Girls Tennis</v>
      </c>
      <c r="C172" s="1299">
        <f>'Salary Menu MIS 3382'!C172</f>
        <v>0</v>
      </c>
      <c r="D172" s="1263"/>
      <c r="E172" s="1263"/>
      <c r="F172" s="1263"/>
      <c r="G172" s="1263"/>
      <c r="H172" s="1263"/>
      <c r="I172" s="1263"/>
      <c r="J172" s="1301"/>
      <c r="K172" s="1303"/>
      <c r="L172" s="1258"/>
      <c r="M172" s="1260"/>
    </row>
    <row r="173" spans="1:13" s="774" customFormat="1" ht="18" customHeight="1" x14ac:dyDescent="0.3">
      <c r="A173" s="1195" t="str">
        <f>'Salary Menu MIS 3382'!A173</f>
        <v>SP680</v>
      </c>
      <c r="B173" s="1288" t="str">
        <f>'Salary Menu MIS 3382'!B173</f>
        <v>Senior Cheerleader</v>
      </c>
      <c r="C173" s="1299">
        <f>'Salary Menu MIS 3382'!C173</f>
        <v>0</v>
      </c>
      <c r="D173" s="1263"/>
      <c r="E173" s="1263"/>
      <c r="F173" s="1263"/>
      <c r="G173" s="1263"/>
      <c r="H173" s="1263"/>
      <c r="I173" s="1263"/>
      <c r="J173" s="1301"/>
      <c r="K173" s="1303"/>
      <c r="L173" s="1258"/>
      <c r="M173" s="1260"/>
    </row>
    <row r="174" spans="1:13" s="774" customFormat="1" ht="18" customHeight="1" x14ac:dyDescent="0.3">
      <c r="A174" s="1195" t="str">
        <f>'Salary Menu MIS 3382'!A174</f>
        <v>SP681</v>
      </c>
      <c r="B174" s="1288" t="str">
        <f>'Salary Menu MIS 3382'!B174</f>
        <v>Senior Assistant Cheerleader</v>
      </c>
      <c r="C174" s="1299">
        <f>'Salary Menu MIS 3382'!C174</f>
        <v>0</v>
      </c>
      <c r="D174" s="1263"/>
      <c r="E174" s="1263"/>
      <c r="F174" s="1263"/>
      <c r="G174" s="1263"/>
      <c r="H174" s="1263"/>
      <c r="I174" s="1263"/>
      <c r="J174" s="1301"/>
      <c r="K174" s="1303"/>
      <c r="L174" s="1258"/>
      <c r="M174" s="1260"/>
    </row>
    <row r="175" spans="1:13" s="774" customFormat="1" ht="18" customHeight="1" x14ac:dyDescent="0.3">
      <c r="A175" s="1195" t="str">
        <f>'Salary Menu MIS 3382'!A175</f>
        <v>SP685</v>
      </c>
      <c r="B175" s="1288" t="str">
        <f>'Salary Menu MIS 3382'!B175</f>
        <v>Senior Dance Team Director</v>
      </c>
      <c r="C175" s="1299">
        <f>'Salary Menu MIS 3382'!C175</f>
        <v>0</v>
      </c>
      <c r="D175" s="1263"/>
      <c r="E175" s="1263"/>
      <c r="F175" s="1263"/>
      <c r="G175" s="1263"/>
      <c r="H175" s="1263"/>
      <c r="I175" s="1263"/>
      <c r="J175" s="1301"/>
      <c r="K175" s="1303"/>
      <c r="L175" s="1258"/>
      <c r="M175" s="1260"/>
    </row>
    <row r="176" spans="1:13" s="774" customFormat="1" ht="18" customHeight="1" x14ac:dyDescent="0.3">
      <c r="A176" s="1195" t="str">
        <f>'Salary Menu MIS 3382'!A176</f>
        <v>SP690</v>
      </c>
      <c r="B176" s="1288" t="str">
        <f>'Salary Menu MIS 3382'!B176</f>
        <v>Senior Volleyball</v>
      </c>
      <c r="C176" s="1299">
        <f>'Salary Menu MIS 3382'!C176</f>
        <v>0</v>
      </c>
      <c r="D176" s="1263"/>
      <c r="E176" s="1263"/>
      <c r="F176" s="1263"/>
      <c r="G176" s="1263"/>
      <c r="H176" s="1263"/>
      <c r="I176" s="1263"/>
      <c r="J176" s="1301"/>
      <c r="K176" s="1303"/>
      <c r="L176" s="1258"/>
      <c r="M176" s="1260"/>
    </row>
    <row r="177" spans="1:13" s="774" customFormat="1" ht="18" customHeight="1" x14ac:dyDescent="0.3">
      <c r="A177" s="1195" t="str">
        <f>'Salary Menu MIS 3382'!A177</f>
        <v>SP691</v>
      </c>
      <c r="B177" s="1288" t="str">
        <f>'Salary Menu MIS 3382'!B177</f>
        <v>Senior Assistant Volleyball</v>
      </c>
      <c r="C177" s="1299">
        <f>'Salary Menu MIS 3382'!C177</f>
        <v>0</v>
      </c>
      <c r="D177" s="1263"/>
      <c r="E177" s="1263"/>
      <c r="F177" s="1263"/>
      <c r="G177" s="1263"/>
      <c r="H177" s="1263"/>
      <c r="I177" s="1263"/>
      <c r="J177" s="1301"/>
      <c r="K177" s="1303"/>
      <c r="L177" s="1258"/>
      <c r="M177" s="1260"/>
    </row>
    <row r="178" spans="1:13" s="774" customFormat="1" ht="18" customHeight="1" x14ac:dyDescent="0.3">
      <c r="A178" s="1195" t="str">
        <f>'Salary Menu MIS 3382'!A178</f>
        <v>SP692</v>
      </c>
      <c r="B178" s="1288" t="str">
        <f>'Salary Menu MIS 3382'!B178</f>
        <v>Senior Wrestling</v>
      </c>
      <c r="C178" s="1299">
        <f>'Salary Menu MIS 3382'!C178</f>
        <v>0</v>
      </c>
      <c r="D178" s="1263"/>
      <c r="E178" s="1263"/>
      <c r="F178" s="1263"/>
      <c r="G178" s="1263"/>
      <c r="H178" s="1263"/>
      <c r="I178" s="1263"/>
      <c r="J178" s="1301"/>
      <c r="K178" s="1303"/>
      <c r="L178" s="1258"/>
      <c r="M178" s="1260"/>
    </row>
    <row r="179" spans="1:13" s="774" customFormat="1" ht="18" customHeight="1" x14ac:dyDescent="0.3">
      <c r="A179" s="1195" t="str">
        <f>'Salary Menu MIS 3382'!A179</f>
        <v>SP693</v>
      </c>
      <c r="B179" s="1288" t="str">
        <f>'Salary Menu MIS 3382'!B179</f>
        <v>Senior Boys Weightlifting</v>
      </c>
      <c r="C179" s="1299">
        <f>'Salary Menu MIS 3382'!C179</f>
        <v>0</v>
      </c>
      <c r="D179" s="1263"/>
      <c r="E179" s="1263"/>
      <c r="F179" s="1263"/>
      <c r="G179" s="1263"/>
      <c r="H179" s="1263"/>
      <c r="I179" s="1263"/>
      <c r="J179" s="1301"/>
      <c r="K179" s="1303"/>
      <c r="L179" s="1258"/>
      <c r="M179" s="1260"/>
    </row>
    <row r="180" spans="1:13" s="774" customFormat="1" ht="18" customHeight="1" x14ac:dyDescent="0.3">
      <c r="A180" s="1195" t="str">
        <f>'Salary Menu MIS 3382'!A180</f>
        <v>SP694</v>
      </c>
      <c r="B180" s="1288" t="str">
        <f>'Salary Menu MIS 3382'!B180</f>
        <v>Senior Boys Swimming</v>
      </c>
      <c r="C180" s="1299">
        <f>'Salary Menu MIS 3382'!C180</f>
        <v>0</v>
      </c>
      <c r="D180" s="1263"/>
      <c r="E180" s="1263"/>
      <c r="F180" s="1263"/>
      <c r="G180" s="1263"/>
      <c r="H180" s="1263"/>
      <c r="I180" s="1263"/>
      <c r="J180" s="1301"/>
      <c r="K180" s="1303"/>
      <c r="L180" s="1258"/>
      <c r="M180" s="1260"/>
    </row>
    <row r="181" spans="1:13" s="774" customFormat="1" ht="18" customHeight="1" x14ac:dyDescent="0.3">
      <c r="A181" s="1195" t="str">
        <f>'Salary Menu MIS 3382'!A181</f>
        <v>SP695</v>
      </c>
      <c r="B181" s="1288" t="str">
        <f>'Salary Menu MIS 3382'!B181</f>
        <v>Senior Girls Weightlifting</v>
      </c>
      <c r="C181" s="1299">
        <f>'Salary Menu MIS 3382'!C181</f>
        <v>0</v>
      </c>
      <c r="D181" s="1263"/>
      <c r="E181" s="1263"/>
      <c r="F181" s="1263"/>
      <c r="G181" s="1263"/>
      <c r="H181" s="1263"/>
      <c r="I181" s="1263"/>
      <c r="J181" s="1301"/>
      <c r="K181" s="1303"/>
      <c r="L181" s="1258"/>
      <c r="M181" s="1260"/>
    </row>
    <row r="182" spans="1:13" s="774" customFormat="1" ht="18" customHeight="1" x14ac:dyDescent="0.3">
      <c r="A182" s="1195" t="str">
        <f>'Salary Menu MIS 3382'!A182</f>
        <v>SP696</v>
      </c>
      <c r="B182" s="1288" t="str">
        <f>'Salary Menu MIS 3382'!B182</f>
        <v>Senior Boys Soccer</v>
      </c>
      <c r="C182" s="1299">
        <f>'Salary Menu MIS 3382'!C182</f>
        <v>0</v>
      </c>
      <c r="D182" s="1263"/>
      <c r="E182" s="1263"/>
      <c r="F182" s="1263"/>
      <c r="G182" s="1263"/>
      <c r="H182" s="1263"/>
      <c r="I182" s="1263"/>
      <c r="J182" s="1301"/>
      <c r="K182" s="1303"/>
      <c r="L182" s="1258"/>
      <c r="M182" s="1260"/>
    </row>
    <row r="183" spans="1:13" s="774" customFormat="1" ht="18" customHeight="1" x14ac:dyDescent="0.3">
      <c r="A183" s="1195" t="str">
        <f>'Salary Menu MIS 3382'!A183</f>
        <v>SP697</v>
      </c>
      <c r="B183" s="1288" t="str">
        <f>'Salary Menu MIS 3382'!B183</f>
        <v>Senior Girls Soccer</v>
      </c>
      <c r="C183" s="1299">
        <f>'Salary Menu MIS 3382'!C183</f>
        <v>0</v>
      </c>
      <c r="D183" s="1263"/>
      <c r="E183" s="1263"/>
      <c r="F183" s="1263"/>
      <c r="G183" s="1263"/>
      <c r="H183" s="1263"/>
      <c r="I183" s="1263"/>
      <c r="J183" s="1301"/>
      <c r="K183" s="1303"/>
      <c r="L183" s="1258"/>
      <c r="M183" s="1260"/>
    </row>
    <row r="184" spans="1:13" s="774" customFormat="1" ht="18" customHeight="1" x14ac:dyDescent="0.3">
      <c r="A184" s="1195" t="str">
        <f>'Salary Menu MIS 3382'!A184</f>
        <v>SP698</v>
      </c>
      <c r="B184" s="1288" t="str">
        <f>'Salary Menu MIS 3382'!B184</f>
        <v>Senior Assistant Soccer</v>
      </c>
      <c r="C184" s="1299">
        <f>'Salary Menu MIS 3382'!C184</f>
        <v>0</v>
      </c>
      <c r="D184" s="1263"/>
      <c r="E184" s="1263"/>
      <c r="F184" s="1263"/>
      <c r="G184" s="1263"/>
      <c r="H184" s="1263"/>
      <c r="I184" s="1263"/>
      <c r="J184" s="1301"/>
      <c r="K184" s="1303"/>
      <c r="L184" s="1258"/>
      <c r="M184" s="1260"/>
    </row>
    <row r="185" spans="1:13" s="774" customFormat="1" ht="18" customHeight="1" x14ac:dyDescent="0.3">
      <c r="A185" s="1195" t="str">
        <f>'Salary Menu MIS 3382'!A185</f>
        <v>SP699</v>
      </c>
      <c r="B185" s="1288" t="str">
        <f>'Salary Menu MIS 3382'!B185</f>
        <v>Senior Girls Swimming</v>
      </c>
      <c r="C185" s="1299">
        <f>'Salary Menu MIS 3382'!C185</f>
        <v>0</v>
      </c>
      <c r="D185" s="1263"/>
      <c r="E185" s="1263"/>
      <c r="F185" s="1263"/>
      <c r="G185" s="1263"/>
      <c r="H185" s="1263"/>
      <c r="I185" s="1263"/>
      <c r="J185" s="1301"/>
      <c r="K185" s="1303"/>
      <c r="L185" s="1258"/>
      <c r="M185" s="1260"/>
    </row>
    <row r="186" spans="1:13" s="774" customFormat="1" ht="18" customHeight="1" x14ac:dyDescent="0.3">
      <c r="A186" s="1195" t="str">
        <f>'Salary Menu MIS 3382'!A186</f>
        <v>SP828</v>
      </c>
      <c r="B186" s="1288" t="str">
        <f>'Salary Menu MIS 3382'!B186</f>
        <v>Swimming Pool License</v>
      </c>
      <c r="C186" s="1299">
        <f>'Salary Menu MIS 3382'!C186</f>
        <v>0</v>
      </c>
      <c r="D186" s="1263"/>
      <c r="E186" s="1263"/>
      <c r="F186" s="1263"/>
      <c r="G186" s="1263"/>
      <c r="H186" s="1263"/>
      <c r="I186" s="1263"/>
      <c r="J186" s="1301"/>
      <c r="K186" s="1303"/>
      <c r="L186" s="1258"/>
      <c r="M186" s="1260"/>
    </row>
    <row r="187" spans="1:13" s="774" customFormat="1" ht="18" customHeight="1" x14ac:dyDescent="0.3">
      <c r="A187" s="1195" t="str">
        <f>'Salary Menu MIS 3382'!A187</f>
        <v>SP925</v>
      </c>
      <c r="B187" s="1288" t="str">
        <f>'Salary Menu MIS 3382'!B187</f>
        <v>Confidential Secretary - School</v>
      </c>
      <c r="C187" s="1299">
        <f>'Salary Menu MIS 3382'!C187</f>
        <v>0</v>
      </c>
      <c r="D187" s="1263"/>
      <c r="E187" s="1263"/>
      <c r="F187" s="1263"/>
      <c r="G187" s="1263"/>
      <c r="H187" s="1263"/>
      <c r="I187" s="1263"/>
      <c r="J187" s="1301"/>
      <c r="K187" s="1303"/>
      <c r="L187" s="1258"/>
      <c r="M187" s="1260"/>
    </row>
    <row r="188" spans="1:13" s="774" customFormat="1" ht="18" customHeight="1" x14ac:dyDescent="0.3">
      <c r="A188" s="1195" t="str">
        <f>'Salary Menu MIS 3382'!A188</f>
        <v>SP930</v>
      </c>
      <c r="B188" s="1288" t="str">
        <f>'Salary Menu MIS 3382'!B188</f>
        <v>Elementary Bookkeeper</v>
      </c>
      <c r="C188" s="1299">
        <f>'Salary Menu MIS 3382'!C188</f>
        <v>0</v>
      </c>
      <c r="D188" s="1263"/>
      <c r="E188" s="1263"/>
      <c r="F188" s="1263"/>
      <c r="G188" s="1263"/>
      <c r="H188" s="1263"/>
      <c r="I188" s="1263"/>
      <c r="J188" s="1301"/>
      <c r="K188" s="1303"/>
      <c r="L188" s="1258"/>
      <c r="M188" s="1260"/>
    </row>
    <row r="189" spans="1:13" s="774" customFormat="1" ht="18" customHeight="1" x14ac:dyDescent="0.3">
      <c r="A189" s="1195" t="str">
        <f>'Salary Menu MIS 3382'!A189</f>
        <v>SP931</v>
      </c>
      <c r="B189" s="1288" t="str">
        <f>'Salary Menu MIS 3382'!B189</f>
        <v>Middle Bookkeeper</v>
      </c>
      <c r="C189" s="1299">
        <f>'Salary Menu MIS 3382'!C189</f>
        <v>0</v>
      </c>
      <c r="D189" s="1263"/>
      <c r="E189" s="1263"/>
      <c r="F189" s="1263"/>
      <c r="G189" s="1263"/>
      <c r="H189" s="1263"/>
      <c r="I189" s="1263"/>
      <c r="J189" s="1301"/>
      <c r="K189" s="1303"/>
      <c r="L189" s="1258"/>
      <c r="M189" s="1260"/>
    </row>
    <row r="190" spans="1:13" s="774" customFormat="1" ht="18" customHeight="1" thickBot="1" x14ac:dyDescent="0.35">
      <c r="A190" s="1195" t="str">
        <f>'Salary Menu MIS 3382'!A190</f>
        <v>SP932</v>
      </c>
      <c r="B190" s="1288" t="str">
        <f>'Salary Menu MIS 3382'!B190</f>
        <v>Senior Bookkeeper</v>
      </c>
      <c r="C190" s="1299">
        <f>'Salary Menu MIS 3382'!C190</f>
        <v>0</v>
      </c>
      <c r="D190" s="1263"/>
      <c r="E190" s="1263"/>
      <c r="F190" s="1263"/>
      <c r="G190" s="1263"/>
      <c r="H190" s="1263"/>
      <c r="I190" s="1263"/>
      <c r="J190" s="1301"/>
      <c r="K190" s="1303"/>
      <c r="L190" s="1258"/>
      <c r="M190" s="1260"/>
    </row>
    <row r="191" spans="1:13" s="774" customFormat="1" ht="15" customHeight="1" thickBot="1" x14ac:dyDescent="0.35">
      <c r="A191" s="1208"/>
      <c r="B191" s="1212" t="str">
        <f>'Salary Menu MIS 3382'!E191</f>
        <v>(6) Total Supplements:</v>
      </c>
      <c r="C191" s="1210">
        <f>SUM(C113:C190)</f>
        <v>0</v>
      </c>
      <c r="D191" s="1208"/>
      <c r="E191" s="1211"/>
      <c r="F191" s="1211"/>
      <c r="G191" s="1211"/>
      <c r="H191" s="1211"/>
      <c r="I191" s="1211"/>
      <c r="J191" s="1211"/>
      <c r="K191" s="1212"/>
      <c r="L191" s="1212"/>
      <c r="M191" s="1213"/>
    </row>
    <row r="192" spans="1:13" s="774" customFormat="1" ht="15" customHeight="1" thickBot="1" x14ac:dyDescent="0.35">
      <c r="A192" s="1306"/>
      <c r="B192" s="1307"/>
      <c r="C192" s="1307"/>
      <c r="D192" s="1308"/>
      <c r="E192" s="1308"/>
      <c r="F192" s="1308"/>
      <c r="G192" s="1308"/>
      <c r="H192" s="1308"/>
      <c r="I192" s="1308"/>
      <c r="J192" s="1217"/>
      <c r="K192" s="1217"/>
      <c r="L192" s="1217"/>
      <c r="M192" s="1218"/>
    </row>
    <row r="193" spans="1:24" s="774" customFormat="1" ht="28.2" thickBot="1" x14ac:dyDescent="0.35">
      <c r="A193" s="1309"/>
      <c r="B193" s="1310" t="s">
        <v>1597</v>
      </c>
      <c r="C193" s="1311">
        <f>+C31+C60+C70+C83+C111</f>
        <v>0.8</v>
      </c>
      <c r="D193" s="1312"/>
      <c r="E193" s="1312"/>
      <c r="F193" s="1312"/>
      <c r="G193" s="1312"/>
      <c r="H193" s="1312"/>
      <c r="I193" s="1312"/>
      <c r="J193" s="1313"/>
      <c r="K193" s="1313"/>
      <c r="L193" s="1313"/>
      <c r="M193" s="1314"/>
    </row>
    <row r="194" spans="1:24" s="774" customFormat="1" ht="15" customHeight="1" x14ac:dyDescent="0.3">
      <c r="A194" s="1187"/>
      <c r="B194" s="881"/>
      <c r="C194" s="1188"/>
      <c r="D194" s="1189"/>
      <c r="E194" s="1189"/>
      <c r="F194" s="1189"/>
      <c r="G194" s="1189"/>
      <c r="H194" s="1189"/>
      <c r="I194" s="1189"/>
      <c r="J194" s="1219"/>
      <c r="K194" s="1219"/>
      <c r="L194" s="1219"/>
      <c r="M194" s="1191"/>
    </row>
    <row r="195" spans="1:24" s="774" customFormat="1" ht="15" customHeight="1" x14ac:dyDescent="0.3">
      <c r="A195" s="1187"/>
      <c r="B195" s="881"/>
      <c r="C195" s="1188"/>
      <c r="D195" s="1189"/>
      <c r="E195" s="1189"/>
      <c r="F195" s="1189"/>
      <c r="G195" s="1189"/>
      <c r="H195" s="1189"/>
      <c r="I195" s="1189"/>
      <c r="J195" s="1219"/>
      <c r="K195" s="1219"/>
      <c r="L195" s="1219"/>
      <c r="M195" s="1191"/>
    </row>
    <row r="196" spans="1:24" s="774" customFormat="1" ht="15" customHeight="1" thickBot="1" x14ac:dyDescent="0.35">
      <c r="A196" s="1127"/>
      <c r="B196" s="1128"/>
      <c r="C196" s="1128"/>
      <c r="D196" s="1234"/>
      <c r="E196" s="1234"/>
      <c r="F196" s="1234"/>
      <c r="G196" s="1234"/>
      <c r="H196" s="1234"/>
      <c r="I196" s="1234"/>
      <c r="J196" s="1315"/>
      <c r="K196" s="1315"/>
      <c r="L196" s="1315"/>
      <c r="M196" s="1236"/>
    </row>
    <row r="197" spans="1:24" s="774" customFormat="1" ht="18.600000000000001" thickBot="1" x14ac:dyDescent="0.4">
      <c r="A197" s="1316" t="s">
        <v>493</v>
      </c>
      <c r="B197" s="1317"/>
      <c r="C197" s="1317"/>
      <c r="D197" s="1293"/>
      <c r="E197" s="1318"/>
      <c r="F197" s="1318"/>
      <c r="G197" s="1318"/>
      <c r="H197" s="1318"/>
      <c r="I197" s="1318"/>
      <c r="J197" s="1319"/>
      <c r="K197" s="1319"/>
      <c r="L197" s="1319"/>
      <c r="M197" s="1320"/>
    </row>
    <row r="198" spans="1:24" s="774" customFormat="1" ht="18" customHeight="1" x14ac:dyDescent="0.3">
      <c r="A198" s="1429" t="str">
        <f>'Salary Menu MIS 3382'!A198:E198</f>
        <v>Advanced International Certificate of Education (AICE) - Project 9004 (Schools will pay actual salaries)</v>
      </c>
      <c r="B198" s="1430"/>
      <c r="C198" s="1430"/>
      <c r="D198" s="1430"/>
      <c r="E198" s="1430"/>
      <c r="F198" s="1321"/>
      <c r="G198" s="1321"/>
      <c r="H198" s="531"/>
      <c r="I198" s="1233"/>
      <c r="J198" s="1233"/>
      <c r="K198" s="1233"/>
      <c r="L198" s="1233"/>
      <c r="M198" s="1233"/>
      <c r="N198" s="772"/>
      <c r="O198" s="772"/>
      <c r="P198" s="772"/>
      <c r="Q198" s="772"/>
      <c r="R198" s="772"/>
      <c r="S198" s="772"/>
      <c r="T198" s="772"/>
      <c r="U198" s="772"/>
      <c r="V198" s="772"/>
      <c r="W198" s="772"/>
      <c r="X198" s="772"/>
    </row>
    <row r="199" spans="1:24" s="774" customFormat="1" ht="18" customHeight="1" x14ac:dyDescent="0.3">
      <c r="A199" s="1322" t="str">
        <f>'Salary Menu MIS 3382'!A199</f>
        <v>1----</v>
      </c>
      <c r="B199" s="1323" t="str">
        <f>'Salary Menu MIS 3382'!B199</f>
        <v>Teacher</v>
      </c>
      <c r="C199" s="1299">
        <f>'Salary Menu MIS 3382'!C199</f>
        <v>0</v>
      </c>
      <c r="D199" s="1197"/>
      <c r="E199" s="1197"/>
      <c r="F199" s="1197"/>
      <c r="G199" s="1197"/>
      <c r="H199" s="1197"/>
      <c r="I199" s="1197"/>
      <c r="J199" s="1198"/>
      <c r="K199" s="1199"/>
      <c r="L199" s="1200"/>
      <c r="M199" s="1201"/>
    </row>
    <row r="200" spans="1:24" ht="18" customHeight="1" x14ac:dyDescent="0.3">
      <c r="A200" s="1322" t="str">
        <f>'Salary Menu MIS 3382'!A200</f>
        <v>12501</v>
      </c>
      <c r="B200" s="1323" t="str">
        <f>'Salary Menu MIS 3382'!B200</f>
        <v>Teacher - Hourly</v>
      </c>
      <c r="C200" s="829">
        <f>ROUND('Salary Menu MIS 3382'!D200/(196),2)</f>
        <v>0</v>
      </c>
      <c r="D200" s="364"/>
      <c r="E200" s="364"/>
      <c r="F200" s="364"/>
      <c r="G200" s="364"/>
      <c r="H200" s="364"/>
      <c r="I200" s="364"/>
      <c r="J200" s="883"/>
      <c r="K200" s="884"/>
      <c r="L200" s="225"/>
      <c r="M200" s="871"/>
    </row>
    <row r="201" spans="1:24" s="774" customFormat="1" ht="18" customHeight="1" x14ac:dyDescent="0.3">
      <c r="A201" s="1322" t="str">
        <f>'Salary Menu MIS 3382'!A201</f>
        <v>41---</v>
      </c>
      <c r="B201" s="1323" t="str">
        <f>'Salary Menu MIS 3382'!B201</f>
        <v>Classroom Assistant - Full Time</v>
      </c>
      <c r="C201" s="1299">
        <f>'Salary Menu MIS 3382'!C201</f>
        <v>0</v>
      </c>
      <c r="D201" s="1197"/>
      <c r="E201" s="1197"/>
      <c r="F201" s="1197"/>
      <c r="G201" s="1197"/>
      <c r="H201" s="1197"/>
      <c r="I201" s="1197"/>
      <c r="J201" s="1198"/>
      <c r="K201" s="1199"/>
      <c r="L201" s="1200"/>
      <c r="M201" s="1201"/>
    </row>
    <row r="202" spans="1:24" ht="18" customHeight="1" x14ac:dyDescent="0.3">
      <c r="A202" s="1322" t="str">
        <f>'Salary Menu MIS 3382'!A202</f>
        <v>41---</v>
      </c>
      <c r="B202" s="1323" t="str">
        <f>'Salary Menu MIS 3382'!B202</f>
        <v>Classroom Assistant - Less than 4 hours</v>
      </c>
      <c r="C202" s="828">
        <f>ROUND('Salary Menu MIS 3382'!D202/7.5,2)</f>
        <v>0</v>
      </c>
      <c r="D202" s="364"/>
      <c r="E202" s="364"/>
      <c r="F202" s="364"/>
      <c r="G202" s="364"/>
      <c r="H202" s="364"/>
      <c r="I202" s="364"/>
      <c r="J202" s="883"/>
      <c r="K202" s="884"/>
      <c r="L202" s="225"/>
      <c r="M202" s="871"/>
    </row>
    <row r="203" spans="1:24" ht="18" customHeight="1" thickBot="1" x14ac:dyDescent="0.35">
      <c r="A203" s="1326" t="str">
        <f>'Salary Menu MIS 3382'!A203</f>
        <v>-----</v>
      </c>
      <c r="B203" s="1323" t="str">
        <f>'Salary Menu MIS 3382'!B203</f>
        <v>Non-Instructional - Other:</v>
      </c>
      <c r="C203" s="447">
        <f>'Salary Menu MIS 3382'!C203</f>
        <v>0</v>
      </c>
      <c r="D203" s="364"/>
      <c r="E203" s="364"/>
      <c r="F203" s="364"/>
      <c r="G203" s="364"/>
      <c r="H203" s="364"/>
      <c r="I203" s="364"/>
      <c r="J203" s="883"/>
      <c r="K203" s="884"/>
      <c r="L203" s="225"/>
      <c r="M203" s="871"/>
    </row>
    <row r="204" spans="1:24" s="450" customFormat="1" ht="18" hidden="1" customHeight="1" thickBot="1" x14ac:dyDescent="0.35">
      <c r="A204" s="459">
        <f>'Salary Menu MIS 3382'!A204</f>
        <v>0</v>
      </c>
      <c r="B204" s="459" t="str">
        <f>'Salary Menu MIS 3382'!B204</f>
        <v>PERFORMANCE PAY REQUIREMENT (N/A)</v>
      </c>
      <c r="C204" s="462">
        <f>'Salary Menu MIS 3382'!C204</f>
        <v>0</v>
      </c>
      <c r="D204" s="461"/>
      <c r="E204" s="461"/>
      <c r="F204" s="461"/>
      <c r="G204" s="461"/>
      <c r="H204" s="461"/>
      <c r="I204" s="461"/>
      <c r="J204" s="885"/>
      <c r="K204" s="886"/>
      <c r="L204" s="823"/>
      <c r="M204" s="864"/>
    </row>
    <row r="205" spans="1:24" s="774" customFormat="1" ht="28.2" thickBot="1" x14ac:dyDescent="0.35">
      <c r="A205" s="1208"/>
      <c r="B205" s="1209" t="s">
        <v>1781</v>
      </c>
      <c r="C205" s="1210">
        <f>SUM(C199:C204)-C200</f>
        <v>0</v>
      </c>
      <c r="D205" s="1208"/>
      <c r="E205" s="1211"/>
      <c r="F205" s="1211"/>
      <c r="G205" s="1211"/>
      <c r="H205" s="1211"/>
      <c r="I205" s="1211"/>
      <c r="J205" s="1211"/>
      <c r="K205" s="1212"/>
      <c r="L205" s="1212"/>
      <c r="M205" s="1213"/>
    </row>
    <row r="206" spans="1:24" s="774" customFormat="1" ht="12.75" customHeight="1" x14ac:dyDescent="0.3">
      <c r="A206" s="1214"/>
      <c r="B206" s="1215"/>
      <c r="C206" s="1215"/>
      <c r="D206" s="1216"/>
      <c r="E206" s="1216"/>
      <c r="F206" s="1216"/>
      <c r="G206" s="1216"/>
      <c r="H206" s="1216"/>
      <c r="I206" s="1216"/>
      <c r="J206" s="1217"/>
      <c r="K206" s="1217"/>
      <c r="L206" s="1217"/>
      <c r="M206" s="1218"/>
    </row>
    <row r="207" spans="1:24" s="774" customFormat="1" ht="15" customHeight="1" thickBot="1" x14ac:dyDescent="0.35">
      <c r="A207" s="1127"/>
      <c r="B207" s="1128"/>
      <c r="C207" s="1128"/>
      <c r="D207" s="1234"/>
      <c r="E207" s="1234"/>
      <c r="F207" s="1234"/>
      <c r="G207" s="1234"/>
      <c r="H207" s="1234"/>
      <c r="I207" s="1234"/>
      <c r="J207" s="1235"/>
      <c r="K207" s="1235"/>
      <c r="L207" s="1235"/>
      <c r="M207" s="1236"/>
    </row>
    <row r="208" spans="1:24" s="774" customFormat="1" ht="18" customHeight="1" x14ac:dyDescent="0.3">
      <c r="A208" s="1324" t="str">
        <f>'Salary Menu MIS 3382'!A208:E208</f>
        <v>Advanced Placement (AP) - Project 2154 (Schools will pay actual salaries)</v>
      </c>
      <c r="B208" s="1325"/>
      <c r="C208" s="1325"/>
      <c r="D208" s="1325"/>
      <c r="E208" s="1325"/>
      <c r="F208" s="1321"/>
      <c r="G208" s="1321"/>
      <c r="H208" s="531"/>
      <c r="N208" s="772"/>
      <c r="O208" s="772"/>
      <c r="P208" s="772"/>
      <c r="Q208" s="772"/>
      <c r="R208" s="772"/>
      <c r="S208" s="772"/>
      <c r="T208" s="772"/>
      <c r="U208" s="772"/>
      <c r="V208" s="772"/>
      <c r="W208" s="772"/>
      <c r="X208" s="772"/>
    </row>
    <row r="209" spans="1:24" s="774" customFormat="1" ht="18" customHeight="1" x14ac:dyDescent="0.3">
      <c r="A209" s="1195" t="str">
        <f>'Salary Menu MIS 3382'!A209</f>
        <v>1----</v>
      </c>
      <c r="B209" s="1196" t="str">
        <f>'Salary Menu MIS 3382'!B209</f>
        <v>Teacher</v>
      </c>
      <c r="C209" s="1299">
        <f>'Salary Menu MIS 3382'!C209</f>
        <v>0</v>
      </c>
      <c r="D209" s="1197"/>
      <c r="E209" s="1197"/>
      <c r="F209" s="1197"/>
      <c r="G209" s="1197"/>
      <c r="H209" s="1197"/>
      <c r="I209" s="1197"/>
      <c r="J209" s="1198"/>
      <c r="K209" s="1199"/>
      <c r="L209" s="1200"/>
      <c r="M209" s="1201"/>
    </row>
    <row r="210" spans="1:24" s="858" customFormat="1" ht="18" customHeight="1" x14ac:dyDescent="0.3">
      <c r="A210" s="1237" t="str">
        <f>'Salary Menu MIS 3382'!A210</f>
        <v>12501</v>
      </c>
      <c r="B210" s="1238" t="str">
        <f>'Salary Menu MIS 3382'!B210&amp;" (Number of 6th Period Teachers)"</f>
        <v>Teacher - Hourly (Number of 6th Period Teachers)</v>
      </c>
      <c r="C210" s="829">
        <f>ROUND('Salary Menu MIS 3382'!D210/(196),2)</f>
        <v>0</v>
      </c>
      <c r="D210" s="238"/>
      <c r="E210" s="238"/>
      <c r="F210" s="238"/>
      <c r="G210" s="238"/>
      <c r="H210" s="238"/>
      <c r="I210" s="238"/>
      <c r="J210" s="888"/>
      <c r="K210" s="889"/>
      <c r="L210" s="238"/>
      <c r="M210" s="844"/>
    </row>
    <row r="211" spans="1:24" ht="18" customHeight="1" x14ac:dyDescent="0.3">
      <c r="A211" s="1237" t="str">
        <f>'Salary Menu MIS 3382'!A211</f>
        <v>41---</v>
      </c>
      <c r="B211" s="1238" t="str">
        <f>'Salary Menu MIS 3382'!B211</f>
        <v>Classroom Assistant - Full Time</v>
      </c>
      <c r="C211" s="245">
        <f>'Salary Menu MIS 3382'!C211</f>
        <v>0</v>
      </c>
      <c r="D211" s="244"/>
      <c r="E211" s="244"/>
      <c r="F211" s="244"/>
      <c r="G211" s="244"/>
      <c r="H211" s="244"/>
      <c r="I211" s="244"/>
      <c r="J211" s="888"/>
      <c r="K211" s="889"/>
      <c r="L211" s="238"/>
      <c r="M211" s="844"/>
    </row>
    <row r="212" spans="1:24" s="857" customFormat="1" ht="18" customHeight="1" x14ac:dyDescent="0.3">
      <c r="A212" s="1237" t="str">
        <f>'Salary Menu MIS 3382'!A212</f>
        <v>41---</v>
      </c>
      <c r="B212" s="1238" t="str">
        <f>'Salary Menu MIS 3382'!B212</f>
        <v>Classroom Assistant - Less than 4 hours</v>
      </c>
      <c r="C212" s="828">
        <f>ROUND('Salary Menu MIS 3382'!D212/7.5,2)</f>
        <v>0</v>
      </c>
      <c r="D212" s="244"/>
      <c r="E212" s="244"/>
      <c r="F212" s="244"/>
      <c r="G212" s="244"/>
      <c r="H212" s="244"/>
      <c r="I212" s="244"/>
      <c r="J212" s="553"/>
      <c r="K212" s="856"/>
      <c r="L212" s="238"/>
      <c r="M212" s="844"/>
    </row>
    <row r="213" spans="1:24" ht="18" customHeight="1" thickBot="1" x14ac:dyDescent="0.35">
      <c r="A213" s="1276" t="str">
        <f>'Salary Menu MIS 3382'!A213</f>
        <v>-----</v>
      </c>
      <c r="B213" s="1277" t="str">
        <f>'Salary Menu MIS 3382'!B213</f>
        <v>Non-Instructional - Other:</v>
      </c>
      <c r="C213" s="245">
        <f>'Salary Menu MIS 3382'!C213</f>
        <v>0</v>
      </c>
      <c r="D213" s="244"/>
      <c r="E213" s="244"/>
      <c r="F213" s="244"/>
      <c r="G213" s="244"/>
      <c r="H213" s="244"/>
      <c r="I213" s="244"/>
      <c r="J213" s="890"/>
      <c r="K213" s="891"/>
      <c r="L213" s="238"/>
      <c r="M213" s="844"/>
    </row>
    <row r="214" spans="1:24" s="450" customFormat="1" ht="14.4" hidden="1" thickBot="1" x14ac:dyDescent="0.35">
      <c r="A214" s="892"/>
      <c r="B214" s="427" t="s">
        <v>220</v>
      </c>
      <c r="C214" s="428"/>
      <c r="D214" s="428"/>
      <c r="E214" s="428"/>
      <c r="F214" s="428"/>
      <c r="G214" s="428"/>
      <c r="H214" s="428"/>
      <c r="I214" s="428"/>
      <c r="J214" s="429"/>
      <c r="K214" s="430"/>
      <c r="L214" s="431"/>
      <c r="M214" s="609"/>
    </row>
    <row r="215" spans="1:24" ht="28.2" thickBot="1" x14ac:dyDescent="0.35">
      <c r="A215" s="847"/>
      <c r="B215" s="861" t="s">
        <v>1782</v>
      </c>
      <c r="C215" s="846">
        <f>SUM(C209:C214)-C210</f>
        <v>0</v>
      </c>
      <c r="D215" s="847"/>
      <c r="E215" s="848"/>
      <c r="F215" s="848"/>
      <c r="G215" s="848"/>
      <c r="H215" s="848"/>
      <c r="I215" s="848"/>
      <c r="J215" s="848"/>
      <c r="K215" s="845"/>
      <c r="L215" s="845"/>
      <c r="M215" s="284"/>
    </row>
    <row r="216" spans="1:24" s="125" customFormat="1" ht="12.75" customHeight="1" x14ac:dyDescent="0.3">
      <c r="A216" s="433"/>
      <c r="B216" s="434"/>
      <c r="C216" s="434"/>
      <c r="D216" s="436"/>
      <c r="E216" s="436"/>
      <c r="F216" s="436"/>
      <c r="G216" s="436"/>
      <c r="H216" s="436"/>
      <c r="I216" s="436"/>
      <c r="J216" s="874"/>
      <c r="K216" s="874"/>
      <c r="L216" s="874"/>
      <c r="M216" s="875"/>
    </row>
    <row r="217" spans="1:24" s="125" customFormat="1" ht="15" customHeight="1" thickBot="1" x14ac:dyDescent="0.35">
      <c r="A217" s="442"/>
      <c r="B217" s="443"/>
      <c r="C217" s="443"/>
      <c r="D217" s="445"/>
      <c r="E217" s="445"/>
      <c r="F217" s="445"/>
      <c r="G217" s="445"/>
      <c r="H217" s="445"/>
      <c r="I217" s="445"/>
      <c r="J217" s="887"/>
      <c r="K217" s="887"/>
      <c r="L217" s="887"/>
      <c r="M217" s="882"/>
    </row>
    <row r="218" spans="1:24" s="450" customFormat="1" ht="18" hidden="1" customHeight="1" x14ac:dyDescent="0.3">
      <c r="A218" s="893" t="str">
        <f>'Salary Menu MIS 3382'!A218:E218</f>
        <v>Career and Professional Education (CAPE) - Project 9007 (Schools will pay actual salaries)</v>
      </c>
      <c r="B218" s="894"/>
      <c r="C218" s="894"/>
      <c r="D218" s="894"/>
      <c r="E218" s="894"/>
      <c r="F218" s="453"/>
      <c r="G218" s="453"/>
      <c r="H218" s="454"/>
      <c r="N218" s="452"/>
      <c r="O218" s="452"/>
      <c r="P218" s="452"/>
      <c r="Q218" s="452"/>
      <c r="R218" s="452"/>
      <c r="S218" s="452"/>
      <c r="T218" s="452"/>
      <c r="U218" s="452"/>
      <c r="V218" s="452"/>
      <c r="W218" s="452"/>
      <c r="X218" s="452"/>
    </row>
    <row r="219" spans="1:24" s="450" customFormat="1" ht="18" hidden="1" customHeight="1" x14ac:dyDescent="0.3">
      <c r="A219" s="862" t="str">
        <f>'Salary Menu MIS 3382'!A219</f>
        <v>1----</v>
      </c>
      <c r="B219" s="863" t="str">
        <f>'Salary Menu MIS 3382'!B219</f>
        <v>Teacher - Vocational</v>
      </c>
      <c r="C219" s="462">
        <f>'Salary Menu MIS 3382'!C219</f>
        <v>0</v>
      </c>
      <c r="D219" s="461"/>
      <c r="E219" s="461"/>
      <c r="F219" s="461"/>
      <c r="G219" s="461"/>
      <c r="H219" s="461"/>
      <c r="I219" s="461"/>
      <c r="J219" s="885"/>
      <c r="K219" s="886"/>
      <c r="L219" s="823"/>
      <c r="M219" s="864"/>
    </row>
    <row r="220" spans="1:24" s="450" customFormat="1" ht="18" hidden="1" customHeight="1" x14ac:dyDescent="0.3">
      <c r="A220" s="853" t="str">
        <f>'Salary Menu MIS 3382'!A220</f>
        <v>12501</v>
      </c>
      <c r="B220" s="854" t="str">
        <f>'Salary Menu MIS 3382'!B220&amp;" (Number of 6th Period Teachers)"</f>
        <v>Teacher - Vocational - Hourly (Number of 6th Period Teachers)</v>
      </c>
      <c r="C220" s="256">
        <f>ROUND('Salary Menu MIS 3382'!D220/(196),2)</f>
        <v>0</v>
      </c>
      <c r="D220" s="467"/>
      <c r="E220" s="467"/>
      <c r="F220" s="467"/>
      <c r="G220" s="467"/>
      <c r="H220" s="467"/>
      <c r="I220" s="467"/>
      <c r="J220" s="895"/>
      <c r="K220" s="896"/>
      <c r="L220" s="467"/>
      <c r="M220" s="841"/>
    </row>
    <row r="221" spans="1:24" s="450" customFormat="1" ht="18" hidden="1" customHeight="1" x14ac:dyDescent="0.3">
      <c r="A221" s="853" t="str">
        <f>'Salary Menu MIS 3382'!A221</f>
        <v>41---</v>
      </c>
      <c r="B221" s="854" t="str">
        <f>'Salary Menu MIS 3382'!B221</f>
        <v>Classroom Assistant - Full Time</v>
      </c>
      <c r="C221" s="254">
        <f>'Salary Menu MIS 3382'!C221</f>
        <v>0</v>
      </c>
      <c r="D221" s="253"/>
      <c r="E221" s="253"/>
      <c r="F221" s="253"/>
      <c r="G221" s="253"/>
      <c r="H221" s="253"/>
      <c r="I221" s="253"/>
      <c r="J221" s="895"/>
      <c r="K221" s="896"/>
      <c r="L221" s="467"/>
      <c r="M221" s="841"/>
    </row>
    <row r="222" spans="1:24" s="450" customFormat="1" ht="18" hidden="1" customHeight="1" x14ac:dyDescent="0.3">
      <c r="A222" s="853" t="str">
        <f>'Salary Menu MIS 3382'!A222</f>
        <v>41---</v>
      </c>
      <c r="B222" s="854" t="str">
        <f>'Salary Menu MIS 3382'!B222</f>
        <v>Classroom Assistant - Less than 4 hours</v>
      </c>
      <c r="C222" s="254">
        <f>ROUND('Salary Menu MIS 3382'!D222/7.5,2)</f>
        <v>0</v>
      </c>
      <c r="D222" s="253"/>
      <c r="E222" s="253"/>
      <c r="F222" s="253"/>
      <c r="G222" s="253"/>
      <c r="H222" s="253"/>
      <c r="I222" s="253"/>
      <c r="J222" s="840"/>
      <c r="K222" s="855"/>
      <c r="L222" s="467"/>
      <c r="M222" s="841"/>
    </row>
    <row r="223" spans="1:24" s="450" customFormat="1" ht="18" hidden="1" customHeight="1" x14ac:dyDescent="0.3">
      <c r="A223" s="897" t="str">
        <f>'Salary Menu MIS 3382'!A223</f>
        <v>-----</v>
      </c>
      <c r="B223" s="898" t="str">
        <f>'Salary Menu MIS 3382'!B223</f>
        <v>Non-Instructional - Other:</v>
      </c>
      <c r="C223" s="254">
        <f>'Salary Menu MIS 3382'!C223</f>
        <v>0</v>
      </c>
      <c r="D223" s="253"/>
      <c r="E223" s="253"/>
      <c r="F223" s="253"/>
      <c r="G223" s="253"/>
      <c r="H223" s="253"/>
      <c r="I223" s="253"/>
      <c r="J223" s="471"/>
      <c r="K223" s="899"/>
      <c r="L223" s="467"/>
      <c r="M223" s="841"/>
    </row>
    <row r="224" spans="1:24" s="450" customFormat="1" ht="12.75" hidden="1" customHeight="1" thickBot="1" x14ac:dyDescent="0.35">
      <c r="A224" s="892"/>
      <c r="B224" s="427" t="s">
        <v>220</v>
      </c>
      <c r="C224" s="428"/>
      <c r="D224" s="428"/>
      <c r="E224" s="428"/>
      <c r="F224" s="428"/>
      <c r="G224" s="428"/>
      <c r="H224" s="428"/>
      <c r="I224" s="428"/>
      <c r="J224" s="429"/>
      <c r="K224" s="430"/>
      <c r="L224" s="431"/>
      <c r="M224" s="609"/>
    </row>
    <row r="225" spans="1:13" s="450" customFormat="1" ht="28.2" hidden="1" thickBot="1" x14ac:dyDescent="0.35">
      <c r="A225" s="900"/>
      <c r="B225" s="901" t="s">
        <v>1782</v>
      </c>
      <c r="C225" s="902">
        <f>SUM(C219:C224)-C220</f>
        <v>0</v>
      </c>
      <c r="D225" s="900"/>
      <c r="E225" s="903"/>
      <c r="F225" s="903"/>
      <c r="G225" s="903"/>
      <c r="H225" s="903"/>
      <c r="I225" s="903"/>
      <c r="J225" s="903"/>
      <c r="K225" s="904"/>
      <c r="L225" s="904"/>
      <c r="M225" s="826"/>
    </row>
    <row r="226" spans="1:13" s="450" customFormat="1" ht="12.75" hidden="1" customHeight="1" x14ac:dyDescent="0.3">
      <c r="A226" s="475"/>
      <c r="B226" s="476"/>
      <c r="C226" s="476"/>
      <c r="D226" s="477"/>
      <c r="E226" s="477"/>
      <c r="F226" s="477"/>
      <c r="G226" s="477"/>
      <c r="H226" s="477"/>
      <c r="I226" s="477"/>
      <c r="J226" s="905"/>
      <c r="K226" s="905"/>
      <c r="L226" s="905"/>
      <c r="M226" s="906"/>
    </row>
    <row r="227" spans="1:13" s="450" customFormat="1" ht="15" hidden="1" customHeight="1" thickBot="1" x14ac:dyDescent="0.35">
      <c r="A227" s="484"/>
      <c r="B227" s="485"/>
      <c r="C227" s="485"/>
      <c r="D227" s="486"/>
      <c r="E227" s="486"/>
      <c r="F227" s="486"/>
      <c r="G227" s="486"/>
      <c r="H227" s="486"/>
      <c r="I227" s="486"/>
      <c r="J227" s="907"/>
      <c r="K227" s="907"/>
      <c r="L227" s="907"/>
      <c r="M227" s="908"/>
    </row>
    <row r="228" spans="1:13" s="125" customFormat="1" ht="18" customHeight="1" x14ac:dyDescent="0.3">
      <c r="A228" s="909" t="str">
        <f>'Salary Menu MIS 3382'!A228:E228</f>
        <v>International Baccalaureate (IB) - Project 7055 (Schools will pay actual salaries)</v>
      </c>
      <c r="B228" s="910"/>
      <c r="C228" s="910"/>
      <c r="D228" s="910"/>
      <c r="E228" s="911"/>
      <c r="F228" s="909"/>
      <c r="G228" s="910"/>
      <c r="H228" s="910"/>
      <c r="I228" s="910"/>
      <c r="J228" s="910"/>
      <c r="K228" s="490"/>
      <c r="L228" s="490"/>
      <c r="M228" s="332"/>
    </row>
    <row r="229" spans="1:13" ht="18" customHeight="1" x14ac:dyDescent="0.3">
      <c r="A229" s="1195" t="str">
        <f>'Salary Menu MIS 3382'!A229</f>
        <v>1----</v>
      </c>
      <c r="B229" s="1196" t="str">
        <f>'Salary Menu MIS 3382'!B229</f>
        <v>Teacher</v>
      </c>
      <c r="C229" s="447">
        <f>'Salary Menu MIS 3382'!C229</f>
        <v>0</v>
      </c>
      <c r="D229" s="364"/>
      <c r="E229" s="364"/>
      <c r="F229" s="364"/>
      <c r="G229" s="364"/>
      <c r="H229" s="364"/>
      <c r="I229" s="364"/>
      <c r="J229" s="883"/>
      <c r="K229" s="884"/>
      <c r="L229" s="225"/>
      <c r="M229" s="871"/>
    </row>
    <row r="230" spans="1:13" s="858" customFormat="1" ht="18" customHeight="1" x14ac:dyDescent="0.3">
      <c r="A230" s="1237" t="str">
        <f>'Salary Menu MIS 3382'!A230</f>
        <v>12501</v>
      </c>
      <c r="B230" s="1238" t="str">
        <f>'Salary Menu MIS 3382'!B230&amp;" (Number of 6th Period Teachers)"</f>
        <v>Teacher - Hourly (Number of 6th Period Teachers)</v>
      </c>
      <c r="C230" s="829">
        <f>ROUND('Salary Menu MIS 3382'!D230/(196),2)</f>
        <v>0</v>
      </c>
      <c r="D230" s="238"/>
      <c r="E230" s="238"/>
      <c r="F230" s="238"/>
      <c r="G230" s="238"/>
      <c r="H230" s="238"/>
      <c r="I230" s="238"/>
      <c r="J230" s="888"/>
      <c r="K230" s="889"/>
      <c r="L230" s="238"/>
      <c r="M230" s="844"/>
    </row>
    <row r="231" spans="1:13" ht="18" customHeight="1" x14ac:dyDescent="0.3">
      <c r="A231" s="1237" t="str">
        <f>'Salary Menu MIS 3382'!A231</f>
        <v>41---</v>
      </c>
      <c r="B231" s="1238" t="str">
        <f>'Salary Menu MIS 3382'!B231</f>
        <v>Classroom Assistant - Full Time - 9 Month</v>
      </c>
      <c r="C231" s="245">
        <f>'Salary Menu MIS 3382'!C231</f>
        <v>0</v>
      </c>
      <c r="D231" s="244"/>
      <c r="E231" s="244"/>
      <c r="F231" s="244"/>
      <c r="G231" s="244"/>
      <c r="H231" s="244"/>
      <c r="I231" s="244"/>
      <c r="J231" s="888"/>
      <c r="K231" s="889"/>
      <c r="L231" s="238"/>
      <c r="M231" s="844"/>
    </row>
    <row r="232" spans="1:13" s="857" customFormat="1" ht="18" customHeight="1" x14ac:dyDescent="0.3">
      <c r="A232" s="1237" t="str">
        <f>'Salary Menu MIS 3382'!A232</f>
        <v>41---</v>
      </c>
      <c r="B232" s="1238" t="str">
        <f>'Salary Menu MIS 3382'!B232</f>
        <v>Classroom Assistant - Less than 4 hours</v>
      </c>
      <c r="C232" s="828">
        <f>ROUND('Salary Menu MIS 3382'!D232/7.5,2)</f>
        <v>0</v>
      </c>
      <c r="D232" s="244"/>
      <c r="E232" s="244"/>
      <c r="F232" s="244"/>
      <c r="G232" s="244"/>
      <c r="H232" s="244"/>
      <c r="I232" s="244"/>
      <c r="J232" s="553"/>
      <c r="K232" s="856"/>
      <c r="L232" s="238"/>
      <c r="M232" s="844"/>
    </row>
    <row r="233" spans="1:13" ht="18" customHeight="1" thickBot="1" x14ac:dyDescent="0.35">
      <c r="A233" s="859" t="str">
        <f>'Salary Menu MIS 3382'!A233</f>
        <v>-----</v>
      </c>
      <c r="B233" s="860" t="str">
        <f>'Salary Menu MIS 3382'!B233</f>
        <v>Non-Instructional - Other:</v>
      </c>
      <c r="C233" s="245">
        <f>'Salary Menu MIS 3382'!C233</f>
        <v>0</v>
      </c>
      <c r="D233" s="837"/>
      <c r="E233" s="837"/>
      <c r="F233" s="837"/>
      <c r="G233" s="837"/>
      <c r="H233" s="837"/>
      <c r="I233" s="837"/>
      <c r="J233" s="912"/>
      <c r="K233" s="913"/>
      <c r="L233" s="834"/>
      <c r="M233" s="836"/>
    </row>
    <row r="234" spans="1:13" s="450" customFormat="1" ht="12.75" hidden="1" customHeight="1" thickBot="1" x14ac:dyDescent="0.35">
      <c r="A234" s="892"/>
      <c r="B234" s="427" t="s">
        <v>220</v>
      </c>
      <c r="C234" s="428"/>
      <c r="D234" s="428"/>
      <c r="E234" s="428"/>
      <c r="F234" s="428"/>
      <c r="G234" s="428"/>
      <c r="H234" s="428"/>
      <c r="I234" s="428"/>
      <c r="J234" s="429"/>
      <c r="K234" s="430"/>
      <c r="L234" s="431"/>
      <c r="M234" s="609"/>
    </row>
    <row r="235" spans="1:13" s="774" customFormat="1" ht="28.2" thickBot="1" x14ac:dyDescent="0.35">
      <c r="A235" s="1208"/>
      <c r="B235" s="1209" t="s">
        <v>1783</v>
      </c>
      <c r="C235" s="1210">
        <f>SUM(C229:C234)-C230</f>
        <v>0</v>
      </c>
      <c r="D235" s="1208"/>
      <c r="E235" s="1211"/>
      <c r="F235" s="1211"/>
      <c r="G235" s="1211"/>
      <c r="H235" s="1211"/>
      <c r="I235" s="1211"/>
      <c r="J235" s="1211"/>
      <c r="K235" s="1212"/>
      <c r="L235" s="1212"/>
      <c r="M235" s="1213"/>
    </row>
    <row r="236" spans="1:13" s="774" customFormat="1" ht="12.75" customHeight="1" x14ac:dyDescent="0.3">
      <c r="A236" s="1214"/>
      <c r="B236" s="1215"/>
      <c r="C236" s="1215"/>
      <c r="D236" s="1216"/>
      <c r="E236" s="1216"/>
      <c r="F236" s="1216"/>
      <c r="G236" s="1216"/>
      <c r="H236" s="1216"/>
      <c r="I236" s="1216"/>
      <c r="J236" s="1217"/>
      <c r="K236" s="1217"/>
      <c r="L236" s="1217"/>
      <c r="M236" s="1218"/>
    </row>
    <row r="237" spans="1:13" s="774" customFormat="1" ht="15" customHeight="1" thickBot="1" x14ac:dyDescent="0.35">
      <c r="A237" s="1127"/>
      <c r="B237" s="1128"/>
      <c r="C237" s="1128"/>
      <c r="D237" s="1234"/>
      <c r="E237" s="1234"/>
      <c r="F237" s="1234"/>
      <c r="G237" s="1234"/>
      <c r="H237" s="1234"/>
      <c r="I237" s="1234"/>
      <c r="J237" s="1235"/>
      <c r="K237" s="1235"/>
      <c r="L237" s="1235"/>
      <c r="M237" s="1236"/>
    </row>
    <row r="238" spans="1:13" s="774" customFormat="1" ht="18" customHeight="1" x14ac:dyDescent="0.3">
      <c r="A238" s="1194" t="str">
        <f>'Salary Menu MIS 3382'!A238</f>
        <v>Class Size Reduction (CSR) - Project 4125</v>
      </c>
      <c r="B238" s="501"/>
      <c r="C238" s="501"/>
      <c r="D238" s="531"/>
      <c r="E238" s="531"/>
      <c r="F238" s="531"/>
      <c r="G238" s="531"/>
      <c r="H238" s="531"/>
      <c r="I238" s="531"/>
      <c r="J238" s="532"/>
      <c r="K238" s="532"/>
      <c r="L238" s="532"/>
      <c r="M238" s="416"/>
    </row>
    <row r="239" spans="1:13" s="774" customFormat="1" ht="18" customHeight="1" x14ac:dyDescent="0.3">
      <c r="A239" s="1195" t="str">
        <f>'Salary Menu MIS 3382'!A239</f>
        <v>1----</v>
      </c>
      <c r="B239" s="1196" t="str">
        <f>'Salary Menu MIS 3382'!B239</f>
        <v>Teacher</v>
      </c>
      <c r="C239" s="1299">
        <f>'Salary Menu MIS 3382'!C239</f>
        <v>6.4</v>
      </c>
      <c r="D239" s="1197"/>
      <c r="E239" s="1197"/>
      <c r="F239" s="1197"/>
      <c r="G239" s="1197"/>
      <c r="H239" s="1197"/>
      <c r="I239" s="1197"/>
      <c r="J239" s="1198"/>
      <c r="K239" s="1199"/>
      <c r="L239" s="1200"/>
      <c r="M239" s="1201"/>
    </row>
    <row r="240" spans="1:13" s="774" customFormat="1" ht="18" customHeight="1" thickBot="1" x14ac:dyDescent="0.35">
      <c r="A240" s="1195"/>
      <c r="B240" s="1196"/>
      <c r="C240" s="1299"/>
      <c r="D240" s="1197"/>
      <c r="E240" s="1197"/>
      <c r="F240" s="1197"/>
      <c r="G240" s="1197"/>
      <c r="H240" s="1197"/>
      <c r="I240" s="1197"/>
      <c r="J240" s="1198"/>
      <c r="K240" s="1199"/>
      <c r="L240" s="1200"/>
      <c r="M240" s="1201"/>
    </row>
    <row r="241" spans="1:13" s="774" customFormat="1" ht="15" customHeight="1" thickBot="1" x14ac:dyDescent="0.35">
      <c r="A241" s="1208"/>
      <c r="B241" s="1212" t="s">
        <v>1451</v>
      </c>
      <c r="C241" s="1210">
        <f>SUM(C239:C240)</f>
        <v>6.4</v>
      </c>
      <c r="D241" s="1208"/>
      <c r="E241" s="1211"/>
      <c r="F241" s="1211"/>
      <c r="G241" s="1211"/>
      <c r="H241" s="1211"/>
      <c r="I241" s="1211"/>
      <c r="J241" s="1211"/>
      <c r="K241" s="1212"/>
      <c r="L241" s="1212"/>
      <c r="M241" s="1213"/>
    </row>
    <row r="242" spans="1:13" s="774" customFormat="1" ht="12.75" customHeight="1" x14ac:dyDescent="0.3">
      <c r="A242" s="1214"/>
      <c r="B242" s="1215"/>
      <c r="C242" s="1215"/>
      <c r="D242" s="1216"/>
      <c r="E242" s="1216"/>
      <c r="F242" s="1216"/>
      <c r="G242" s="1216"/>
      <c r="H242" s="1216"/>
      <c r="I242" s="1216"/>
      <c r="J242" s="1217"/>
      <c r="K242" s="1217"/>
      <c r="L242" s="1217"/>
      <c r="M242" s="1218"/>
    </row>
    <row r="243" spans="1:13" s="774" customFormat="1" ht="15" customHeight="1" thickBot="1" x14ac:dyDescent="0.35">
      <c r="A243" s="1127"/>
      <c r="B243" s="1128"/>
      <c r="C243" s="1128"/>
      <c r="D243" s="1234"/>
      <c r="E243" s="1234"/>
      <c r="F243" s="1234"/>
      <c r="G243" s="1234"/>
      <c r="H243" s="1234"/>
      <c r="I243" s="1234"/>
      <c r="J243" s="1235"/>
      <c r="K243" s="1235"/>
      <c r="L243" s="1235"/>
      <c r="M243" s="1236"/>
    </row>
    <row r="244" spans="1:13" s="774" customFormat="1" ht="18" customHeight="1" thickBot="1" x14ac:dyDescent="0.35">
      <c r="A244" s="1194" t="s">
        <v>1920</v>
      </c>
      <c r="B244" s="501"/>
      <c r="C244" s="1128"/>
      <c r="D244" s="1234"/>
      <c r="E244" s="1234"/>
      <c r="F244" s="1234"/>
      <c r="G244" s="1234"/>
      <c r="H244" s="1234"/>
      <c r="I244" s="1234"/>
      <c r="J244" s="1235"/>
      <c r="K244" s="1235"/>
      <c r="L244" s="1235"/>
      <c r="M244" s="1236"/>
    </row>
    <row r="245" spans="1:13" s="450" customFormat="1" ht="15" customHeight="1" x14ac:dyDescent="0.3">
      <c r="A245" s="1322" t="s">
        <v>290</v>
      </c>
      <c r="B245" s="417" t="s">
        <v>506</v>
      </c>
      <c r="C245" s="447">
        <f>'Salary Menu MIS 3382'!C245</f>
        <v>0</v>
      </c>
      <c r="D245" s="914"/>
      <c r="E245" s="914"/>
      <c r="F245" s="914"/>
      <c r="G245" s="914"/>
      <c r="H245" s="914"/>
      <c r="I245" s="914"/>
      <c r="J245" s="915"/>
      <c r="K245" s="916"/>
      <c r="L245" s="831"/>
      <c r="M245" s="833"/>
    </row>
    <row r="246" spans="1:13" s="450" customFormat="1" ht="15" customHeight="1" thickBot="1" x14ac:dyDescent="0.35">
      <c r="A246" s="1327" t="s">
        <v>301</v>
      </c>
      <c r="B246" s="1328" t="s">
        <v>302</v>
      </c>
      <c r="C246" s="829">
        <f>ROUND('Salary Menu MIS 3382'!D246/(196),2)</f>
        <v>0</v>
      </c>
      <c r="D246" s="914"/>
      <c r="E246" s="914"/>
      <c r="F246" s="914"/>
      <c r="G246" s="914"/>
      <c r="H246" s="914"/>
      <c r="I246" s="914"/>
      <c r="J246" s="915"/>
      <c r="K246" s="916"/>
      <c r="L246" s="831"/>
      <c r="M246" s="833"/>
    </row>
    <row r="247" spans="1:13" s="125" customFormat="1" ht="15" customHeight="1" thickBot="1" x14ac:dyDescent="0.35">
      <c r="A247" s="847"/>
      <c r="B247" s="845" t="s">
        <v>1451</v>
      </c>
      <c r="C247" s="846">
        <f>SUM(C245:C246)-C246</f>
        <v>0</v>
      </c>
      <c r="D247" s="847"/>
      <c r="E247" s="848"/>
      <c r="F247" s="848"/>
      <c r="G247" s="848"/>
      <c r="H247" s="848"/>
      <c r="I247" s="848"/>
      <c r="J247" s="848"/>
      <c r="K247" s="845"/>
      <c r="L247" s="845"/>
      <c r="M247" s="284"/>
    </row>
    <row r="248" spans="1:13" s="450" customFormat="1" ht="15" hidden="1" customHeight="1" x14ac:dyDescent="0.3">
      <c r="A248" s="917"/>
      <c r="B248" s="918"/>
      <c r="C248" s="918"/>
      <c r="D248" s="919"/>
      <c r="E248" s="919"/>
      <c r="F248" s="919"/>
      <c r="G248" s="919"/>
      <c r="H248" s="919"/>
      <c r="I248" s="919"/>
      <c r="J248" s="920"/>
      <c r="K248" s="920"/>
      <c r="L248" s="920"/>
      <c r="M248" s="921"/>
    </row>
    <row r="249" spans="1:13" s="774" customFormat="1" ht="15" customHeight="1" x14ac:dyDescent="0.3">
      <c r="A249" s="1187"/>
      <c r="B249" s="1188"/>
      <c r="C249" s="1188"/>
      <c r="D249" s="1189"/>
      <c r="E249" s="1189"/>
      <c r="F249" s="1189"/>
      <c r="G249" s="1189"/>
      <c r="H249" s="1189"/>
      <c r="I249" s="1189"/>
      <c r="J249" s="1190"/>
      <c r="K249" s="1190"/>
      <c r="L249" s="1190"/>
      <c r="M249" s="1191"/>
    </row>
    <row r="250" spans="1:13" s="774" customFormat="1" ht="15" customHeight="1" thickBot="1" x14ac:dyDescent="0.35">
      <c r="A250" s="1187"/>
      <c r="B250" s="1188"/>
      <c r="C250" s="1188"/>
      <c r="D250" s="1189"/>
      <c r="E250" s="1189"/>
      <c r="F250" s="1189"/>
      <c r="G250" s="1189"/>
      <c r="H250" s="1189"/>
      <c r="I250" s="1189"/>
      <c r="J250" s="1190"/>
      <c r="K250" s="1190"/>
      <c r="L250" s="1190"/>
      <c r="M250" s="1191"/>
    </row>
    <row r="251" spans="1:13" s="774" customFormat="1" ht="18" customHeight="1" x14ac:dyDescent="0.3">
      <c r="A251" s="1194" t="str">
        <f>'Salary Menu MIS 3382'!A251</f>
        <v>Class Size Reduction - Equalization Allocation - Project 5126</v>
      </c>
      <c r="B251" s="501"/>
      <c r="C251" s="501"/>
      <c r="D251" s="531"/>
      <c r="E251" s="531"/>
      <c r="F251" s="531"/>
      <c r="G251" s="531"/>
      <c r="H251" s="531"/>
      <c r="I251" s="531"/>
      <c r="J251" s="532"/>
      <c r="K251" s="532"/>
      <c r="L251" s="532"/>
      <c r="M251" s="416"/>
    </row>
    <row r="252" spans="1:13" s="774" customFormat="1" ht="18" customHeight="1" thickBot="1" x14ac:dyDescent="0.35">
      <c r="A252" s="1195" t="str">
        <f>'Salary Menu MIS 3382'!A252</f>
        <v>1----</v>
      </c>
      <c r="B252" s="1196" t="str">
        <f>'Salary Menu MIS 3382'!B252</f>
        <v>Teacher</v>
      </c>
      <c r="C252" s="1299">
        <f>'Salary Menu MIS 3382'!C252</f>
        <v>0</v>
      </c>
      <c r="D252" s="1197"/>
      <c r="E252" s="1197"/>
      <c r="F252" s="1197"/>
      <c r="G252" s="1197"/>
      <c r="H252" s="1197"/>
      <c r="I252" s="1197"/>
      <c r="J252" s="1198"/>
      <c r="K252" s="1199"/>
      <c r="L252" s="1200"/>
      <c r="M252" s="1201"/>
    </row>
    <row r="253" spans="1:13" s="450" customFormat="1" ht="12.75" hidden="1" customHeight="1" thickBot="1" x14ac:dyDescent="0.35">
      <c r="A253" s="922"/>
      <c r="B253" s="427" t="s">
        <v>220</v>
      </c>
      <c r="C253" s="802"/>
      <c r="D253" s="428"/>
      <c r="E253" s="428"/>
      <c r="F253" s="428"/>
      <c r="G253" s="428"/>
      <c r="H253" s="428"/>
      <c r="I253" s="428"/>
      <c r="J253" s="429"/>
      <c r="K253" s="513"/>
      <c r="L253" s="513"/>
      <c r="M253" s="609"/>
    </row>
    <row r="254" spans="1:13" s="774" customFormat="1" ht="28.2" thickBot="1" x14ac:dyDescent="0.35">
      <c r="A254" s="1208"/>
      <c r="B254" s="1209" t="s">
        <v>114</v>
      </c>
      <c r="C254" s="1210">
        <f>SUM(C252:C253)</f>
        <v>0</v>
      </c>
      <c r="D254" s="1208"/>
      <c r="E254" s="1211"/>
      <c r="F254" s="1211"/>
      <c r="G254" s="1211"/>
      <c r="H254" s="1211"/>
      <c r="I254" s="1211"/>
      <c r="J254" s="1211"/>
      <c r="K254" s="1212"/>
      <c r="L254" s="1212"/>
      <c r="M254" s="1213"/>
    </row>
    <row r="255" spans="1:13" s="774" customFormat="1" ht="12.75" customHeight="1" x14ac:dyDescent="0.3">
      <c r="A255" s="1214"/>
      <c r="B255" s="1215"/>
      <c r="C255" s="1215"/>
      <c r="D255" s="1216"/>
      <c r="E255" s="1216"/>
      <c r="F255" s="1216"/>
      <c r="G255" s="1216"/>
      <c r="H255" s="1216"/>
      <c r="I255" s="1216"/>
      <c r="J255" s="1217"/>
      <c r="K255" s="1217"/>
      <c r="L255" s="1217"/>
      <c r="M255" s="1218"/>
    </row>
    <row r="256" spans="1:13" s="774" customFormat="1" ht="12.75" customHeight="1" thickBot="1" x14ac:dyDescent="0.35">
      <c r="A256" s="1187"/>
      <c r="B256" s="1188"/>
      <c r="C256" s="1188"/>
      <c r="D256" s="1189"/>
      <c r="E256" s="1189"/>
      <c r="F256" s="1189"/>
      <c r="G256" s="1189"/>
      <c r="H256" s="1189"/>
      <c r="I256" s="1189"/>
      <c r="J256" s="1219"/>
      <c r="K256" s="1219"/>
      <c r="L256" s="1219"/>
      <c r="M256" s="1191"/>
    </row>
    <row r="257" spans="1:24" s="774" customFormat="1" ht="18" customHeight="1" x14ac:dyDescent="0.3">
      <c r="A257" s="1194" t="str">
        <f>'Salary Menu MIS 3382'!A257</f>
        <v>Class Size Reduction - Secondary/Middle/K-12 Reading Initiative - Project 6120</v>
      </c>
      <c r="B257" s="501"/>
      <c r="C257" s="501"/>
      <c r="D257" s="531"/>
      <c r="E257" s="532"/>
      <c r="F257" s="532"/>
      <c r="G257" s="532"/>
      <c r="H257" s="531"/>
      <c r="I257" s="1233"/>
      <c r="J257" s="1233"/>
      <c r="K257" s="1233"/>
      <c r="L257" s="1233"/>
      <c r="M257" s="1233"/>
      <c r="N257" s="772"/>
      <c r="O257" s="772"/>
      <c r="P257" s="772"/>
      <c r="Q257" s="772"/>
      <c r="R257" s="772"/>
      <c r="S257" s="772"/>
      <c r="T257" s="772"/>
      <c r="U257" s="772"/>
      <c r="V257" s="772"/>
      <c r="W257" s="772"/>
      <c r="X257" s="772"/>
    </row>
    <row r="258" spans="1:24" s="125" customFormat="1" ht="18" customHeight="1" x14ac:dyDescent="0.3">
      <c r="A258" s="849" t="str">
        <f>'Salary Menu MIS 3382'!A258</f>
        <v>1----</v>
      </c>
      <c r="B258" s="850" t="str">
        <f>'Salary Menu MIS 3382'!B258</f>
        <v>Teacher</v>
      </c>
      <c r="C258" s="336">
        <f>'Salary Menu MIS 3382'!C258</f>
        <v>0</v>
      </c>
      <c r="D258" s="914"/>
      <c r="E258" s="914"/>
      <c r="F258" s="914"/>
      <c r="G258" s="914"/>
      <c r="H258" s="914"/>
      <c r="I258" s="914"/>
      <c r="J258" s="832"/>
      <c r="K258" s="851"/>
      <c r="L258" s="831"/>
      <c r="M258" s="833"/>
    </row>
    <row r="259" spans="1:24" s="125" customFormat="1" ht="18" customHeight="1" thickBot="1" x14ac:dyDescent="0.35">
      <c r="A259" s="849" t="str">
        <f>'Salary Menu MIS 3382'!A259</f>
        <v>41---</v>
      </c>
      <c r="B259" s="850" t="str">
        <f>'Salary Menu MIS 3382'!B259</f>
        <v>Classroom Assistant - Full Time - 9 Month</v>
      </c>
      <c r="C259" s="336">
        <f>'Salary Menu MIS 3382'!C259</f>
        <v>0</v>
      </c>
      <c r="D259" s="914"/>
      <c r="E259" s="914"/>
      <c r="F259" s="914"/>
      <c r="G259" s="914"/>
      <c r="H259" s="914"/>
      <c r="I259" s="914"/>
      <c r="J259" s="832"/>
      <c r="K259" s="851"/>
      <c r="L259" s="831"/>
      <c r="M259" s="833"/>
    </row>
    <row r="260" spans="1:24" s="450" customFormat="1" ht="12.75" hidden="1" customHeight="1" thickBot="1" x14ac:dyDescent="0.35">
      <c r="A260" s="525"/>
      <c r="B260" s="526" t="s">
        <v>220</v>
      </c>
      <c r="C260" s="527"/>
      <c r="D260" s="527"/>
      <c r="E260" s="527"/>
      <c r="F260" s="527"/>
      <c r="G260" s="527"/>
      <c r="H260" s="527"/>
      <c r="I260" s="527"/>
      <c r="J260" s="528"/>
      <c r="K260" s="513"/>
      <c r="L260" s="514"/>
      <c r="M260" s="609"/>
    </row>
    <row r="261" spans="1:24" s="774" customFormat="1" ht="15" customHeight="1" thickBot="1" x14ac:dyDescent="0.35">
      <c r="A261" s="1208"/>
      <c r="B261" s="1212" t="s">
        <v>1784</v>
      </c>
      <c r="C261" s="1210">
        <f>SUM(C258:C260)</f>
        <v>0</v>
      </c>
      <c r="D261" s="1208"/>
      <c r="E261" s="1211"/>
      <c r="F261" s="1211"/>
      <c r="G261" s="1211"/>
      <c r="H261" s="1211"/>
      <c r="I261" s="1211"/>
      <c r="J261" s="1211"/>
      <c r="K261" s="1212"/>
      <c r="L261" s="1212"/>
      <c r="M261" s="1213"/>
    </row>
    <row r="262" spans="1:24" s="774" customFormat="1" ht="15" customHeight="1" x14ac:dyDescent="0.3">
      <c r="A262" s="1329"/>
      <c r="B262" s="1330"/>
      <c r="C262" s="1331"/>
      <c r="D262" s="1332"/>
      <c r="E262" s="1332"/>
      <c r="F262" s="1332"/>
      <c r="G262" s="1332"/>
      <c r="H262" s="1332"/>
      <c r="I262" s="1332"/>
      <c r="J262" s="1332"/>
      <c r="K262" s="1330"/>
      <c r="L262" s="1330"/>
      <c r="M262" s="1333"/>
    </row>
    <row r="263" spans="1:24" s="774" customFormat="1" ht="12.75" customHeight="1" thickBot="1" x14ac:dyDescent="0.35">
      <c r="A263" s="1187"/>
      <c r="B263" s="1188"/>
      <c r="C263" s="1188"/>
      <c r="D263" s="1189"/>
      <c r="E263" s="1189"/>
      <c r="F263" s="1189"/>
      <c r="G263" s="1189"/>
      <c r="H263" s="1189"/>
      <c r="I263" s="1189"/>
      <c r="J263" s="1219"/>
      <c r="K263" s="1219"/>
      <c r="L263" s="1219"/>
      <c r="M263" s="1191"/>
    </row>
    <row r="264" spans="1:24" s="774" customFormat="1" ht="18" customHeight="1" x14ac:dyDescent="0.3">
      <c r="A264" s="1194" t="str">
        <f>'Salary Menu MIS 3382'!A264</f>
        <v>Day Care Program (Schools will pay actual salaries)</v>
      </c>
      <c r="B264" s="501"/>
      <c r="C264" s="501"/>
      <c r="D264" s="531"/>
      <c r="E264" s="531"/>
      <c r="F264" s="531"/>
      <c r="G264" s="531"/>
      <c r="H264" s="531"/>
      <c r="I264" s="531"/>
      <c r="J264" s="532"/>
      <c r="K264" s="532"/>
      <c r="L264" s="532"/>
      <c r="M264" s="416"/>
    </row>
    <row r="265" spans="1:24" s="774" customFormat="1" ht="18" customHeight="1" x14ac:dyDescent="0.3">
      <c r="A265" s="1195" t="str">
        <f>'Salary Menu MIS 3382'!A265</f>
        <v>42300</v>
      </c>
      <c r="B265" s="1196" t="str">
        <f>'Salary Menu MIS 3382'!B265</f>
        <v>Day Care Coordinator</v>
      </c>
      <c r="C265" s="1299">
        <f>'Salary Menu MIS 3382'!C265</f>
        <v>0</v>
      </c>
      <c r="D265" s="1197"/>
      <c r="E265" s="1197"/>
      <c r="F265" s="1197"/>
      <c r="G265" s="1197"/>
      <c r="H265" s="1197"/>
      <c r="I265" s="1197"/>
      <c r="J265" s="1240"/>
      <c r="K265" s="1241"/>
      <c r="L265" s="1200"/>
      <c r="M265" s="1201"/>
    </row>
    <row r="266" spans="1:24" s="774" customFormat="1" ht="18" customHeight="1" x14ac:dyDescent="0.3">
      <c r="A266" s="1334" t="str">
        <f>'Salary Menu MIS 3382'!A266</f>
        <v>42330</v>
      </c>
      <c r="B266" s="1223" t="str">
        <f>'Salary Menu MIS 3382'!B266</f>
        <v>Day Care Worker - 12 Month</v>
      </c>
      <c r="C266" s="1262">
        <f>'Salary Menu MIS 3382'!C266</f>
        <v>0</v>
      </c>
      <c r="D266" s="1225"/>
      <c r="E266" s="1225"/>
      <c r="F266" s="1225"/>
      <c r="G266" s="1225"/>
      <c r="H266" s="1225"/>
      <c r="I266" s="1225"/>
      <c r="J266" s="1335"/>
      <c r="K266" s="1336"/>
      <c r="L266" s="1337"/>
      <c r="M266" s="1338"/>
    </row>
    <row r="267" spans="1:24" s="774" customFormat="1" ht="18" customHeight="1" x14ac:dyDescent="0.3">
      <c r="A267" s="1334" t="str">
        <f>'Salary Menu MIS 3382'!A267</f>
        <v>42330</v>
      </c>
      <c r="B267" s="1223" t="str">
        <f>'Salary Menu MIS 3382'!B267</f>
        <v>Day Care Worker - 10 Month</v>
      </c>
      <c r="C267" s="1262">
        <f>'Salary Menu MIS 3382'!C267</f>
        <v>0</v>
      </c>
      <c r="D267" s="1225"/>
      <c r="E267" s="1225"/>
      <c r="F267" s="1225"/>
      <c r="G267" s="1225"/>
      <c r="H267" s="1225"/>
      <c r="I267" s="1225"/>
      <c r="J267" s="1335"/>
      <c r="K267" s="1336"/>
      <c r="L267" s="1337"/>
      <c r="M267" s="1338"/>
    </row>
    <row r="268" spans="1:24" s="774" customFormat="1" ht="18" customHeight="1" x14ac:dyDescent="0.3">
      <c r="A268" s="1334" t="str">
        <f>'Salary Menu MIS 3382'!A268</f>
        <v>42330</v>
      </c>
      <c r="B268" s="1223" t="str">
        <f>'Salary Menu MIS 3382'!B268</f>
        <v>Day Care Worker - 9 Month</v>
      </c>
      <c r="C268" s="1262">
        <f>'Salary Menu MIS 3382'!C268</f>
        <v>0</v>
      </c>
      <c r="D268" s="1225"/>
      <c r="E268" s="1225"/>
      <c r="F268" s="1225"/>
      <c r="G268" s="1225"/>
      <c r="H268" s="1225"/>
      <c r="I268" s="1225"/>
      <c r="J268" s="1335"/>
      <c r="K268" s="1336"/>
      <c r="L268" s="1337"/>
      <c r="M268" s="1338"/>
    </row>
    <row r="269" spans="1:24" s="857" customFormat="1" ht="18" customHeight="1" x14ac:dyDescent="0.3">
      <c r="A269" s="1334" t="str">
        <f>'Salary Menu MIS 3382'!A269</f>
        <v>42330</v>
      </c>
      <c r="B269" s="1223" t="str">
        <f>'Salary Menu MIS 3382'!B269</f>
        <v>Day Care Worker - 12 Month - Less than 4 hours</v>
      </c>
      <c r="C269" s="828">
        <f>ROUND('Salary Menu MIS 3382'!D269/7.5,2)</f>
        <v>0</v>
      </c>
      <c r="D269" s="690"/>
      <c r="E269" s="690"/>
      <c r="F269" s="690"/>
      <c r="G269" s="690"/>
      <c r="H269" s="690"/>
      <c r="I269" s="690"/>
      <c r="J269" s="923"/>
      <c r="K269" s="924"/>
      <c r="L269" s="925"/>
      <c r="M269" s="926"/>
    </row>
    <row r="270" spans="1:24" s="857" customFormat="1" ht="18" customHeight="1" x14ac:dyDescent="0.3">
      <c r="A270" s="1334" t="str">
        <f>'Salary Menu MIS 3382'!A270</f>
        <v>42330</v>
      </c>
      <c r="B270" s="1223" t="str">
        <f>'Salary Menu MIS 3382'!B270</f>
        <v>Day Care Worker - 10 Month - Less than 4 hours</v>
      </c>
      <c r="C270" s="828">
        <f>ROUND('Salary Menu MIS 3382'!D270/7.5,2)</f>
        <v>0</v>
      </c>
      <c r="D270" s="690"/>
      <c r="E270" s="690"/>
      <c r="F270" s="690"/>
      <c r="G270" s="690"/>
      <c r="H270" s="690"/>
      <c r="I270" s="690"/>
      <c r="J270" s="923"/>
      <c r="K270" s="924"/>
      <c r="L270" s="925"/>
      <c r="M270" s="926"/>
    </row>
    <row r="271" spans="1:24" s="857" customFormat="1" ht="18" customHeight="1" x14ac:dyDescent="0.3">
      <c r="A271" s="1334" t="str">
        <f>'Salary Menu MIS 3382'!A271</f>
        <v>42330</v>
      </c>
      <c r="B271" s="1223" t="str">
        <f>'Salary Menu MIS 3382'!B271</f>
        <v>Day Care Worker - 9 Month - Less than 4 hours</v>
      </c>
      <c r="C271" s="828">
        <f>ROUND('Salary Menu MIS 3382'!D271/7.5,2)</f>
        <v>0</v>
      </c>
      <c r="D271" s="690"/>
      <c r="E271" s="690"/>
      <c r="F271" s="690"/>
      <c r="G271" s="690"/>
      <c r="H271" s="690"/>
      <c r="I271" s="690"/>
      <c r="J271" s="923"/>
      <c r="K271" s="924"/>
      <c r="L271" s="925"/>
      <c r="M271" s="926"/>
    </row>
    <row r="272" spans="1:24" s="450" customFormat="1" ht="18" hidden="1" customHeight="1" x14ac:dyDescent="0.3">
      <c r="A272" s="941" t="str">
        <f>'Salary Menu MIS 3382'!A272</f>
        <v>428---</v>
      </c>
      <c r="B272" s="942" t="str">
        <f>'Salary Menu MIS 3382'!B272</f>
        <v>Custodian I - 12 Month</v>
      </c>
      <c r="C272" s="254">
        <f>'Salary Menu MIS 3382'!C272</f>
        <v>0</v>
      </c>
      <c r="D272" s="576"/>
      <c r="E272" s="576"/>
      <c r="F272" s="576"/>
      <c r="G272" s="576"/>
      <c r="H272" s="576"/>
      <c r="I272" s="576"/>
      <c r="J272" s="943"/>
      <c r="K272" s="944"/>
      <c r="L272" s="827"/>
      <c r="M272" s="945"/>
    </row>
    <row r="273" spans="1:13" s="450" customFormat="1" ht="18" hidden="1" customHeight="1" x14ac:dyDescent="0.3">
      <c r="A273" s="941" t="str">
        <f>'Salary Menu MIS 3382'!A273</f>
        <v>428---</v>
      </c>
      <c r="B273" s="942" t="str">
        <f>'Salary Menu MIS 3382'!B273</f>
        <v>Custodian - 12 Month</v>
      </c>
      <c r="C273" s="254">
        <f>'Salary Menu MIS 3382'!C273</f>
        <v>0</v>
      </c>
      <c r="D273" s="576"/>
      <c r="E273" s="576"/>
      <c r="F273" s="576"/>
      <c r="G273" s="576"/>
      <c r="H273" s="576"/>
      <c r="I273" s="576"/>
      <c r="J273" s="943"/>
      <c r="K273" s="944"/>
      <c r="L273" s="827"/>
      <c r="M273" s="945"/>
    </row>
    <row r="274" spans="1:13" s="450" customFormat="1" ht="18" hidden="1" customHeight="1" x14ac:dyDescent="0.3">
      <c r="A274" s="941" t="str">
        <f>'Salary Menu MIS 3382'!A274</f>
        <v>428---</v>
      </c>
      <c r="B274" s="942" t="str">
        <f>'Salary Menu MIS 3382'!B274</f>
        <v>Custodian - 10 Month</v>
      </c>
      <c r="C274" s="254">
        <f>'Salary Menu MIS 3382'!C274</f>
        <v>0</v>
      </c>
      <c r="D274" s="576"/>
      <c r="E274" s="576"/>
      <c r="F274" s="576"/>
      <c r="G274" s="576"/>
      <c r="H274" s="576"/>
      <c r="I274" s="576"/>
      <c r="J274" s="943"/>
      <c r="K274" s="944"/>
      <c r="L274" s="827"/>
      <c r="M274" s="945"/>
    </row>
    <row r="275" spans="1:13" s="450" customFormat="1" ht="18" hidden="1" customHeight="1" x14ac:dyDescent="0.3">
      <c r="A275" s="941" t="str">
        <f>'Salary Menu MIS 3382'!A275</f>
        <v>428---</v>
      </c>
      <c r="B275" s="942" t="str">
        <f>'Salary Menu MIS 3382'!B275</f>
        <v>Custodian - 9 Month</v>
      </c>
      <c r="C275" s="254">
        <f>'Salary Menu MIS 3382'!C275</f>
        <v>0</v>
      </c>
      <c r="D275" s="576"/>
      <c r="E275" s="576"/>
      <c r="F275" s="576"/>
      <c r="G275" s="576"/>
      <c r="H275" s="576"/>
      <c r="I275" s="576"/>
      <c r="J275" s="943"/>
      <c r="K275" s="944"/>
      <c r="L275" s="827"/>
      <c r="M275" s="945"/>
    </row>
    <row r="276" spans="1:13" s="450" customFormat="1" ht="18" hidden="1" customHeight="1" x14ac:dyDescent="0.3">
      <c r="A276" s="853" t="str">
        <f>'Salary Menu MIS 3382'!A276</f>
        <v>428---</v>
      </c>
      <c r="B276" s="854" t="str">
        <f>'Salary Menu MIS 3382'!B276</f>
        <v>Custodian - 12 Month - Less than 4 hours</v>
      </c>
      <c r="C276" s="254">
        <f>ROUND('Salary Menu MIS 3382'!D276/7.5,2)</f>
        <v>0</v>
      </c>
      <c r="D276" s="253"/>
      <c r="E276" s="253"/>
      <c r="F276" s="253"/>
      <c r="G276" s="253"/>
      <c r="H276" s="253"/>
      <c r="I276" s="253"/>
      <c r="J276" s="840"/>
      <c r="K276" s="855"/>
      <c r="L276" s="467"/>
      <c r="M276" s="841"/>
    </row>
    <row r="277" spans="1:13" s="450" customFormat="1" ht="18" hidden="1" customHeight="1" x14ac:dyDescent="0.3">
      <c r="A277" s="853" t="str">
        <f>'Salary Menu MIS 3382'!A277</f>
        <v>428---</v>
      </c>
      <c r="B277" s="854" t="str">
        <f>'Salary Menu MIS 3382'!B277</f>
        <v>Custodian - 10 Month - Less than 4 hours</v>
      </c>
      <c r="C277" s="254">
        <f>ROUND('Salary Menu MIS 3382'!D277/7.5,2)</f>
        <v>0</v>
      </c>
      <c r="D277" s="253"/>
      <c r="E277" s="253"/>
      <c r="F277" s="253"/>
      <c r="G277" s="253"/>
      <c r="H277" s="253"/>
      <c r="I277" s="253"/>
      <c r="J277" s="840"/>
      <c r="K277" s="855"/>
      <c r="L277" s="467"/>
      <c r="M277" s="841"/>
    </row>
    <row r="278" spans="1:13" s="450" customFormat="1" ht="18" hidden="1" customHeight="1" x14ac:dyDescent="0.3">
      <c r="A278" s="853" t="str">
        <f>'Salary Menu MIS 3382'!A278</f>
        <v>428---</v>
      </c>
      <c r="B278" s="854" t="str">
        <f>'Salary Menu MIS 3382'!B278</f>
        <v>Custodian - 9 Month - Less than 4 hours</v>
      </c>
      <c r="C278" s="254">
        <f>ROUND('Salary Menu MIS 3382'!D278/7.5,2)</f>
        <v>0</v>
      </c>
      <c r="D278" s="253"/>
      <c r="E278" s="253"/>
      <c r="F278" s="253"/>
      <c r="G278" s="253"/>
      <c r="H278" s="253"/>
      <c r="I278" s="253"/>
      <c r="J278" s="840"/>
      <c r="K278" s="855"/>
      <c r="L278" s="467"/>
      <c r="M278" s="841"/>
    </row>
    <row r="279" spans="1:13" s="774" customFormat="1" ht="18" customHeight="1" x14ac:dyDescent="0.3">
      <c r="A279" s="1237" t="str">
        <f>'Salary Menu MIS 3382'!A279</f>
        <v>41950</v>
      </c>
      <c r="B279" s="1238" t="str">
        <f>'Salary Menu MIS 3382'!B279</f>
        <v>Lunchroom Monitor (2.5 hrs) - 9 Month</v>
      </c>
      <c r="C279" s="1262">
        <f>'Salary Menu MIS 3382'!C279</f>
        <v>0</v>
      </c>
      <c r="D279" s="1263"/>
      <c r="E279" s="1263"/>
      <c r="F279" s="1263"/>
      <c r="G279" s="1263"/>
      <c r="H279" s="1263"/>
      <c r="I279" s="1263"/>
      <c r="J279" s="1259"/>
      <c r="K279" s="1275"/>
      <c r="L279" s="1258"/>
      <c r="M279" s="1260"/>
    </row>
    <row r="280" spans="1:13" s="774" customFormat="1" ht="18" customHeight="1" thickBot="1" x14ac:dyDescent="0.35">
      <c r="A280" s="1276" t="str">
        <f>'Salary Menu MIS 3382'!A280</f>
        <v>-----</v>
      </c>
      <c r="B280" s="1277" t="str">
        <f>'Salary Menu MIS 3382'!B280</f>
        <v>Other:</v>
      </c>
      <c r="C280" s="1262">
        <f>'Salary Menu MIS 3382'!C280</f>
        <v>0</v>
      </c>
      <c r="D280" s="1263"/>
      <c r="E280" s="1263"/>
      <c r="F280" s="1263"/>
      <c r="G280" s="1263"/>
      <c r="H280" s="1263"/>
      <c r="I280" s="1263"/>
      <c r="J280" s="1259"/>
      <c r="K280" s="1280"/>
      <c r="L280" s="1281"/>
      <c r="M280" s="1339"/>
    </row>
    <row r="281" spans="1:13" s="774" customFormat="1" ht="15" customHeight="1" thickBot="1" x14ac:dyDescent="0.35">
      <c r="A281" s="1208"/>
      <c r="B281" s="1212" t="s">
        <v>1452</v>
      </c>
      <c r="C281" s="1210">
        <f>SUM(C265:C280)</f>
        <v>0</v>
      </c>
      <c r="D281" s="1208"/>
      <c r="E281" s="1211"/>
      <c r="F281" s="1211"/>
      <c r="G281" s="1211"/>
      <c r="H281" s="1211"/>
      <c r="I281" s="1211"/>
      <c r="J281" s="1211"/>
      <c r="K281" s="1212"/>
      <c r="L281" s="1212"/>
      <c r="M281" s="1213"/>
    </row>
    <row r="282" spans="1:13" s="774" customFormat="1" ht="12.75" customHeight="1" x14ac:dyDescent="0.3">
      <c r="A282" s="1214"/>
      <c r="B282" s="1215"/>
      <c r="C282" s="1215"/>
      <c r="D282" s="1216"/>
      <c r="E282" s="1216"/>
      <c r="F282" s="1216"/>
      <c r="G282" s="1216"/>
      <c r="H282" s="1216"/>
      <c r="I282" s="1216"/>
      <c r="J282" s="1217"/>
      <c r="K282" s="1217"/>
      <c r="L282" s="1217"/>
      <c r="M282" s="1218"/>
    </row>
    <row r="283" spans="1:13" s="774" customFormat="1" ht="15" customHeight="1" thickBot="1" x14ac:dyDescent="0.35">
      <c r="A283" s="1127"/>
      <c r="B283" s="1128"/>
      <c r="C283" s="1128"/>
      <c r="D283" s="1234"/>
      <c r="E283" s="1234"/>
      <c r="F283" s="1234"/>
      <c r="G283" s="1234"/>
      <c r="H283" s="1234"/>
      <c r="I283" s="1234"/>
      <c r="J283" s="1235"/>
      <c r="K283" s="1235"/>
      <c r="L283" s="1235"/>
      <c r="M283" s="1236"/>
    </row>
    <row r="284" spans="1:13" s="774" customFormat="1" ht="18" customHeight="1" x14ac:dyDescent="0.3">
      <c r="A284" s="1340" t="str">
        <f>'Salary Menu MIS 3382'!A284</f>
        <v>DJJ Supplemental - Project 8110</v>
      </c>
      <c r="B284" s="501"/>
      <c r="C284" s="501"/>
      <c r="D284" s="531"/>
      <c r="E284" s="531"/>
      <c r="F284" s="531"/>
      <c r="G284" s="531"/>
      <c r="H284" s="531"/>
      <c r="I284" s="531"/>
      <c r="J284" s="532"/>
      <c r="K284" s="532"/>
      <c r="L284" s="532"/>
      <c r="M284" s="416"/>
    </row>
    <row r="285" spans="1:13" s="774" customFormat="1" ht="18" customHeight="1" x14ac:dyDescent="0.3">
      <c r="A285" s="1195" t="str">
        <f>'Salary Menu MIS 3382'!A285</f>
        <v>1----</v>
      </c>
      <c r="B285" s="1196" t="str">
        <f>'Salary Menu MIS 3382'!B285</f>
        <v>Teacher - DJJ - 10 Month</v>
      </c>
      <c r="C285" s="1299">
        <f>'Salary Menu MIS 3382'!C285</f>
        <v>0</v>
      </c>
      <c r="D285" s="1197"/>
      <c r="E285" s="1197"/>
      <c r="F285" s="1197"/>
      <c r="G285" s="1197"/>
      <c r="H285" s="1197"/>
      <c r="I285" s="1197"/>
      <c r="J285" s="1240"/>
      <c r="K285" s="1241"/>
      <c r="L285" s="1200"/>
      <c r="M285" s="1201"/>
    </row>
    <row r="286" spans="1:13" s="774" customFormat="1" ht="18" customHeight="1" x14ac:dyDescent="0.3">
      <c r="A286" s="1195" t="str">
        <f>'Salary Menu MIS 3382'!A286</f>
        <v>1----</v>
      </c>
      <c r="B286" s="1196" t="str">
        <f>'Salary Menu MIS 3382'!B286</f>
        <v>Teacher - DJJ - Vocational - 10 Month</v>
      </c>
      <c r="C286" s="1299">
        <f>'Salary Menu MIS 3382'!C286</f>
        <v>0</v>
      </c>
      <c r="D286" s="1197"/>
      <c r="E286" s="1197"/>
      <c r="F286" s="1197"/>
      <c r="G286" s="1197"/>
      <c r="H286" s="1197"/>
      <c r="I286" s="1197"/>
      <c r="J286" s="1240"/>
      <c r="K286" s="1241"/>
      <c r="L286" s="1200"/>
      <c r="M286" s="1201"/>
    </row>
    <row r="287" spans="1:13" s="774" customFormat="1" ht="18" customHeight="1" x14ac:dyDescent="0.3">
      <c r="A287" s="1334" t="str">
        <f>'Salary Menu MIS 3382'!A287</f>
        <v>1----</v>
      </c>
      <c r="B287" s="1223" t="str">
        <f>'Salary Menu MIS 3382'!B287</f>
        <v>Teacher - DJJ - 12 Month</v>
      </c>
      <c r="C287" s="1262">
        <f>'Salary Menu MIS 3382'!C287</f>
        <v>0</v>
      </c>
      <c r="D287" s="1225"/>
      <c r="E287" s="1225"/>
      <c r="F287" s="1225"/>
      <c r="G287" s="1225"/>
      <c r="H287" s="1225"/>
      <c r="I287" s="1225"/>
      <c r="J287" s="1335"/>
      <c r="K287" s="1336"/>
      <c r="L287" s="1337"/>
      <c r="M287" s="1338"/>
    </row>
    <row r="288" spans="1:13" s="774" customFormat="1" ht="18" customHeight="1" x14ac:dyDescent="0.3">
      <c r="A288" s="1334" t="str">
        <f>'Salary Menu MIS 3382'!A288</f>
        <v>41---</v>
      </c>
      <c r="B288" s="1223" t="str">
        <f>'Salary Menu MIS 3382'!B288</f>
        <v>Classroom Assistant - DJJ - Full Time</v>
      </c>
      <c r="C288" s="1262">
        <f>'Salary Menu MIS 3382'!C288</f>
        <v>0</v>
      </c>
      <c r="D288" s="1225"/>
      <c r="E288" s="1225"/>
      <c r="F288" s="1225"/>
      <c r="G288" s="1225"/>
      <c r="H288" s="1225"/>
      <c r="I288" s="1225"/>
      <c r="J288" s="1335"/>
      <c r="K288" s="1336"/>
      <c r="L288" s="1337"/>
      <c r="M288" s="1338"/>
    </row>
    <row r="289" spans="1:13" s="857" customFormat="1" ht="18" customHeight="1" thickBot="1" x14ac:dyDescent="0.35">
      <c r="A289" s="1334" t="str">
        <f>'Salary Menu MIS 3382'!A289</f>
        <v>41---</v>
      </c>
      <c r="B289" s="1223" t="str">
        <f>'Salary Menu MIS 3382'!B289</f>
        <v>Classroom Assistant - DJJ - Less than 4 hours</v>
      </c>
      <c r="C289" s="928">
        <f>ROUND('Salary Menu MIS 3382'!D289/7.5,2)</f>
        <v>0</v>
      </c>
      <c r="D289" s="690"/>
      <c r="E289" s="690"/>
      <c r="F289" s="690"/>
      <c r="G289" s="690"/>
      <c r="H289" s="690"/>
      <c r="I289" s="690"/>
      <c r="J289" s="923"/>
      <c r="K289" s="924"/>
      <c r="L289" s="925"/>
      <c r="M289" s="926"/>
    </row>
    <row r="290" spans="1:13" s="450" customFormat="1" ht="18" hidden="1" customHeight="1" thickBot="1" x14ac:dyDescent="0.35">
      <c r="A290" s="929"/>
      <c r="B290" s="930"/>
      <c r="C290" s="824"/>
      <c r="D290" s="931"/>
      <c r="E290" s="931"/>
      <c r="F290" s="931"/>
      <c r="G290" s="931"/>
      <c r="H290" s="931"/>
      <c r="I290" s="931"/>
      <c r="J290" s="932"/>
      <c r="K290" s="932"/>
      <c r="L290" s="933"/>
      <c r="M290" s="934"/>
    </row>
    <row r="291" spans="1:13" ht="15" customHeight="1" thickBot="1" x14ac:dyDescent="0.35">
      <c r="A291" s="847"/>
      <c r="B291" s="845" t="s">
        <v>1664</v>
      </c>
      <c r="C291" s="846">
        <f>SUM(C285:C289)</f>
        <v>0</v>
      </c>
      <c r="D291" s="847"/>
      <c r="E291" s="848"/>
      <c r="F291" s="848"/>
      <c r="G291" s="848"/>
      <c r="H291" s="848"/>
      <c r="I291" s="848"/>
      <c r="J291" s="848"/>
      <c r="K291" s="845"/>
      <c r="L291" s="845"/>
      <c r="M291" s="284"/>
    </row>
    <row r="292" spans="1:13" s="125" customFormat="1" ht="12.75" customHeight="1" x14ac:dyDescent="0.3">
      <c r="A292" s="433"/>
      <c r="B292" s="434"/>
      <c r="C292" s="434"/>
      <c r="D292" s="436"/>
      <c r="E292" s="436"/>
      <c r="F292" s="436"/>
      <c r="G292" s="436"/>
      <c r="H292" s="436"/>
      <c r="I292" s="436"/>
      <c r="J292" s="874"/>
      <c r="K292" s="874"/>
      <c r="L292" s="874"/>
      <c r="M292" s="875"/>
    </row>
    <row r="293" spans="1:13" s="125" customFormat="1" ht="15" customHeight="1" thickBot="1" x14ac:dyDescent="0.35">
      <c r="A293" s="442"/>
      <c r="B293" s="443"/>
      <c r="C293" s="443"/>
      <c r="D293" s="445"/>
      <c r="E293" s="445"/>
      <c r="F293" s="445"/>
      <c r="G293" s="445"/>
      <c r="H293" s="445"/>
      <c r="I293" s="445"/>
      <c r="J293" s="887"/>
      <c r="K293" s="887"/>
      <c r="L293" s="887"/>
      <c r="M293" s="882"/>
    </row>
    <row r="294" spans="1:13" s="125" customFormat="1" ht="18" customHeight="1" x14ac:dyDescent="0.3">
      <c r="A294" s="581" t="str">
        <f>'Salary Menu MIS 3382'!A294</f>
        <v>ESE Guarantee - Gifted - Project 3001</v>
      </c>
      <c r="B294" s="289"/>
      <c r="C294" s="289"/>
      <c r="D294" s="291"/>
      <c r="E294" s="291"/>
      <c r="F294" s="291"/>
      <c r="G294" s="291"/>
      <c r="H294" s="291"/>
      <c r="I294" s="291"/>
      <c r="J294" s="292"/>
      <c r="K294" s="292"/>
      <c r="L294" s="292"/>
      <c r="M294" s="332"/>
    </row>
    <row r="295" spans="1:13" s="125" customFormat="1" ht="18" customHeight="1" x14ac:dyDescent="0.3">
      <c r="A295" s="1195" t="str">
        <f>'Salary Menu MIS 3382'!A295</f>
        <v>16---</v>
      </c>
      <c r="B295" s="1196" t="str">
        <f>'Salary Menu MIS 3382'!B295</f>
        <v>Teacher - ESE</v>
      </c>
      <c r="C295" s="226">
        <f>'Salary Menu MIS 3382'!C295</f>
        <v>0</v>
      </c>
      <c r="D295" s="831"/>
      <c r="E295" s="831"/>
      <c r="F295" s="831"/>
      <c r="G295" s="831"/>
      <c r="H295" s="831"/>
      <c r="I295" s="831"/>
      <c r="J295" s="832"/>
      <c r="K295" s="851"/>
      <c r="L295" s="831"/>
      <c r="M295" s="833"/>
    </row>
    <row r="296" spans="1:13" s="857" customFormat="1" ht="18" customHeight="1" x14ac:dyDescent="0.3">
      <c r="A296" s="1334" t="str">
        <f>'Salary Menu MIS 3382'!A296</f>
        <v>1----</v>
      </c>
      <c r="B296" s="1223" t="str">
        <f>'Salary Menu MIS 3382'!B296</f>
        <v>Teacher - ESE - Less than 3.75 Hours</v>
      </c>
      <c r="C296" s="928">
        <f>ROUND('Salary Menu MIS 3382'!D296/7.5,2)</f>
        <v>0</v>
      </c>
      <c r="D296" s="925"/>
      <c r="E296" s="925"/>
      <c r="F296" s="925"/>
      <c r="G296" s="925"/>
      <c r="H296" s="925"/>
      <c r="I296" s="925"/>
      <c r="J296" s="923"/>
      <c r="K296" s="924"/>
      <c r="L296" s="238"/>
      <c r="M296" s="926"/>
    </row>
    <row r="297" spans="1:13" s="858" customFormat="1" ht="18" customHeight="1" thickBot="1" x14ac:dyDescent="0.35">
      <c r="A297" s="1237" t="str">
        <f>'Salary Menu MIS 3382'!A297</f>
        <v>12501</v>
      </c>
      <c r="B297" s="1238" t="str">
        <f>'Salary Menu MIS 3382'!B297&amp;" (No. of 6th Period Teachers)"</f>
        <v>Teacher - Hourly - ESE (No. of 6th Period Teachers)</v>
      </c>
      <c r="C297" s="829">
        <f>ROUND('Salary Menu MIS 3382'!D297/(196),2)</f>
        <v>0</v>
      </c>
      <c r="D297" s="238"/>
      <c r="E297" s="238"/>
      <c r="F297" s="238"/>
      <c r="G297" s="238"/>
      <c r="H297" s="238"/>
      <c r="I297" s="238"/>
      <c r="J297" s="888"/>
      <c r="K297" s="889"/>
      <c r="L297" s="238"/>
      <c r="M297" s="844"/>
    </row>
    <row r="298" spans="1:13" s="450" customFormat="1" ht="18" hidden="1" customHeight="1" x14ac:dyDescent="0.3">
      <c r="A298" s="853" t="str">
        <f>'Salary Menu MIS 3382'!A298</f>
        <v>180--</v>
      </c>
      <c r="B298" s="854" t="str">
        <f>'Salary Menu MIS 3382'!B298</f>
        <v>Guidance Counselor  - 10 Month</v>
      </c>
      <c r="C298" s="254">
        <f>'Salary Menu MIS 3382'!C298</f>
        <v>0</v>
      </c>
      <c r="D298" s="253"/>
      <c r="E298" s="253"/>
      <c r="F298" s="253"/>
      <c r="G298" s="253"/>
      <c r="H298" s="253"/>
      <c r="I298" s="253"/>
      <c r="J298" s="895"/>
      <c r="K298" s="896"/>
      <c r="L298" s="467"/>
      <c r="M298" s="841"/>
    </row>
    <row r="299" spans="1:13" s="450" customFormat="1" ht="18" hidden="1" customHeight="1" x14ac:dyDescent="0.3">
      <c r="A299" s="853" t="str">
        <f>'Salary Menu MIS 3382'!A299</f>
        <v>180--</v>
      </c>
      <c r="B299" s="854" t="str">
        <f>'Salary Menu MIS 3382'!B299</f>
        <v>Guidance Counselor - 12 Month</v>
      </c>
      <c r="C299" s="254">
        <f>'Salary Menu MIS 3382'!C299</f>
        <v>0</v>
      </c>
      <c r="D299" s="253"/>
      <c r="E299" s="253"/>
      <c r="F299" s="253"/>
      <c r="G299" s="253"/>
      <c r="H299" s="253"/>
      <c r="I299" s="253"/>
      <c r="J299" s="840"/>
      <c r="K299" s="855"/>
      <c r="L299" s="467"/>
      <c r="M299" s="841"/>
    </row>
    <row r="300" spans="1:13" s="450" customFormat="1" ht="18" hidden="1" customHeight="1" x14ac:dyDescent="0.3">
      <c r="A300" s="853" t="str">
        <f>'Salary Menu MIS 3382'!A300</f>
        <v>415--</v>
      </c>
      <c r="B300" s="854" t="str">
        <f>'Salary Menu MIS 3382'!B300</f>
        <v>Classroom Assistant - ESE - Full Time</v>
      </c>
      <c r="C300" s="254">
        <f>'Salary Menu MIS 3382'!C300</f>
        <v>0</v>
      </c>
      <c r="D300" s="253"/>
      <c r="E300" s="253"/>
      <c r="F300" s="253"/>
      <c r="G300" s="253"/>
      <c r="H300" s="253"/>
      <c r="I300" s="253"/>
      <c r="J300" s="840"/>
      <c r="K300" s="855"/>
      <c r="L300" s="467"/>
      <c r="M300" s="841"/>
    </row>
    <row r="301" spans="1:13" s="450" customFormat="1" ht="18" hidden="1" customHeight="1" x14ac:dyDescent="0.3">
      <c r="A301" s="853" t="str">
        <f>'Salary Menu MIS 3382'!A301</f>
        <v>415--</v>
      </c>
      <c r="B301" s="854" t="str">
        <f>'Salary Menu MIS 3382'!B301</f>
        <v>Classroom Assistant - ESE - Less than 4 hours</v>
      </c>
      <c r="C301" s="254">
        <f>ROUND('Salary Menu MIS 3382'!D301/7.5,2)</f>
        <v>0</v>
      </c>
      <c r="D301" s="253"/>
      <c r="E301" s="253"/>
      <c r="F301" s="253"/>
      <c r="G301" s="253"/>
      <c r="H301" s="253"/>
      <c r="I301" s="253"/>
      <c r="J301" s="840"/>
      <c r="K301" s="855"/>
      <c r="L301" s="467"/>
      <c r="M301" s="841"/>
    </row>
    <row r="302" spans="1:13" s="450" customFormat="1" ht="18" hidden="1" customHeight="1" x14ac:dyDescent="0.3">
      <c r="A302" s="897" t="str">
        <f>'Salary Menu MIS 3382'!A302</f>
        <v>-----</v>
      </c>
      <c r="B302" s="898" t="str">
        <f>'Salary Menu MIS 3382'!B302</f>
        <v>Non-Instructional - Other:</v>
      </c>
      <c r="C302" s="254">
        <f>'Salary Menu MIS 3382'!C302</f>
        <v>0</v>
      </c>
      <c r="D302" s="253"/>
      <c r="E302" s="253"/>
      <c r="F302" s="253"/>
      <c r="G302" s="253"/>
      <c r="H302" s="253"/>
      <c r="I302" s="253"/>
      <c r="J302" s="471"/>
      <c r="K302" s="899"/>
      <c r="L302" s="935"/>
      <c r="M302" s="841"/>
    </row>
    <row r="303" spans="1:13" s="450" customFormat="1" ht="12.75" hidden="1" customHeight="1" thickBot="1" x14ac:dyDescent="0.35">
      <c r="A303" s="922"/>
      <c r="B303" s="427" t="s">
        <v>220</v>
      </c>
      <c r="C303" s="428"/>
      <c r="D303" s="428"/>
      <c r="E303" s="428"/>
      <c r="F303" s="428"/>
      <c r="G303" s="428"/>
      <c r="H303" s="428"/>
      <c r="I303" s="428"/>
      <c r="J303" s="429"/>
      <c r="K303" s="560"/>
      <c r="L303" s="936"/>
      <c r="M303" s="609"/>
    </row>
    <row r="304" spans="1:13" s="774" customFormat="1" ht="28.2" thickBot="1" x14ac:dyDescent="0.35">
      <c r="A304" s="1208"/>
      <c r="B304" s="1209" t="s">
        <v>115</v>
      </c>
      <c r="C304" s="1210">
        <f>SUM(C295:C303)-C297</f>
        <v>0</v>
      </c>
      <c r="D304" s="1208"/>
      <c r="E304" s="1211"/>
      <c r="F304" s="1211"/>
      <c r="G304" s="1211"/>
      <c r="H304" s="1211"/>
      <c r="I304" s="1211"/>
      <c r="J304" s="1211"/>
      <c r="K304" s="1212"/>
      <c r="L304" s="1212"/>
      <c r="M304" s="1213"/>
    </row>
    <row r="305" spans="1:135" s="774" customFormat="1" ht="12.75" customHeight="1" x14ac:dyDescent="0.3">
      <c r="A305" s="1214"/>
      <c r="B305" s="1215"/>
      <c r="C305" s="1215"/>
      <c r="D305" s="1216"/>
      <c r="E305" s="1216"/>
      <c r="F305" s="1216"/>
      <c r="G305" s="1216"/>
      <c r="H305" s="1216"/>
      <c r="I305" s="1216"/>
      <c r="J305" s="1217"/>
      <c r="K305" s="1217"/>
      <c r="L305" s="1217"/>
      <c r="M305" s="1218"/>
    </row>
    <row r="306" spans="1:135" s="774" customFormat="1" ht="15" customHeight="1" thickBot="1" x14ac:dyDescent="0.35">
      <c r="A306" s="1127"/>
      <c r="B306" s="1128"/>
      <c r="C306" s="1128"/>
      <c r="D306" s="1234"/>
      <c r="E306" s="1234"/>
      <c r="F306" s="1234"/>
      <c r="G306" s="1234"/>
      <c r="H306" s="1234"/>
      <c r="I306" s="1234"/>
      <c r="J306" s="1235"/>
      <c r="K306" s="1235"/>
      <c r="L306" s="1235"/>
      <c r="M306" s="1236"/>
    </row>
    <row r="307" spans="1:135" s="774" customFormat="1" ht="18" customHeight="1" x14ac:dyDescent="0.3">
      <c r="A307" s="1194" t="str">
        <f>'Salary Menu MIS 3382'!A307</f>
        <v>Lottery - Discretionary - Project 3101</v>
      </c>
      <c r="B307" s="501"/>
      <c r="C307" s="501"/>
      <c r="D307" s="531"/>
      <c r="E307" s="531"/>
      <c r="F307" s="531"/>
      <c r="G307" s="531"/>
      <c r="H307" s="531"/>
      <c r="I307" s="531"/>
      <c r="J307" s="532"/>
      <c r="K307" s="532"/>
      <c r="L307" s="532"/>
      <c r="M307" s="416"/>
    </row>
    <row r="308" spans="1:135" s="774" customFormat="1" ht="18" customHeight="1" x14ac:dyDescent="0.3">
      <c r="A308" s="1195" t="str">
        <f>'Salary Menu MIS 3382'!A308</f>
        <v>1----</v>
      </c>
      <c r="B308" s="1196" t="str">
        <f>'Salary Menu MIS 3382'!B308</f>
        <v>Teacher</v>
      </c>
      <c r="C308" s="1299">
        <f>'Salary Menu MIS 3382'!C308</f>
        <v>0</v>
      </c>
      <c r="D308" s="1197"/>
      <c r="E308" s="1197"/>
      <c r="F308" s="1197"/>
      <c r="G308" s="1197"/>
      <c r="H308" s="1197"/>
      <c r="I308" s="1197"/>
      <c r="J308" s="1198"/>
      <c r="K308" s="1199"/>
      <c r="L308" s="1200"/>
      <c r="M308" s="1201"/>
    </row>
    <row r="309" spans="1:135" s="857" customFormat="1" ht="18" customHeight="1" x14ac:dyDescent="0.3">
      <c r="A309" s="1334" t="str">
        <f>'Salary Menu MIS 3382'!A309</f>
        <v>1----</v>
      </c>
      <c r="B309" s="1223" t="str">
        <f>'Salary Menu MIS 3382'!B309</f>
        <v>Teacher - Less than 3.75 Hours</v>
      </c>
      <c r="C309" s="928">
        <f>ROUND('Salary Menu MIS 3382'!D309/7.5,2)</f>
        <v>0</v>
      </c>
      <c r="D309" s="925"/>
      <c r="E309" s="925"/>
      <c r="F309" s="925"/>
      <c r="G309" s="925"/>
      <c r="H309" s="925"/>
      <c r="I309" s="925"/>
      <c r="J309" s="923"/>
      <c r="K309" s="924"/>
      <c r="L309" s="238"/>
      <c r="M309" s="926"/>
    </row>
    <row r="310" spans="1:135" s="858" customFormat="1" ht="18" customHeight="1" x14ac:dyDescent="0.3">
      <c r="A310" s="1237" t="str">
        <f>'Salary Menu MIS 3382'!A310</f>
        <v>12501</v>
      </c>
      <c r="B310" s="1238" t="str">
        <f>'Salary Menu MIS 3382'!B310&amp;" (Number of 6th Period Teachers)"</f>
        <v>Teacher - Hourly (Number of 6th Period Teachers)</v>
      </c>
      <c r="C310" s="829">
        <f>ROUND('Salary Menu MIS 3382'!D310/(196),2)</f>
        <v>0</v>
      </c>
      <c r="D310" s="238"/>
      <c r="E310" s="238"/>
      <c r="F310" s="238"/>
      <c r="G310" s="238"/>
      <c r="H310" s="238"/>
      <c r="I310" s="238"/>
      <c r="J310" s="888"/>
      <c r="K310" s="889"/>
      <c r="L310" s="238"/>
      <c r="M310" s="844"/>
    </row>
    <row r="311" spans="1:135" s="167" customFormat="1" ht="18" customHeight="1" x14ac:dyDescent="0.3">
      <c r="A311" s="1237" t="str">
        <f>'Salary Menu MIS 3382'!A311</f>
        <v>180--</v>
      </c>
      <c r="B311" s="1238" t="str">
        <f>'Salary Menu MIS 3382'!B311</f>
        <v>Guidance Counselor  - 10 Month</v>
      </c>
      <c r="C311" s="246">
        <f>'Salary Menu MIS 3382'!C311</f>
        <v>0</v>
      </c>
      <c r="D311" s="244"/>
      <c r="E311" s="244"/>
      <c r="F311" s="244"/>
      <c r="G311" s="244"/>
      <c r="H311" s="244"/>
      <c r="I311" s="244"/>
      <c r="J311" s="553"/>
      <c r="K311" s="856"/>
      <c r="L311" s="834"/>
      <c r="M311" s="836"/>
      <c r="BG311" s="127"/>
      <c r="BH311" s="127"/>
      <c r="BI311" s="127"/>
      <c r="BJ311" s="127"/>
      <c r="BK311" s="127"/>
      <c r="BL311" s="127"/>
      <c r="BM311" s="127"/>
      <c r="BN311" s="127"/>
      <c r="BO311" s="127"/>
      <c r="BP311" s="127"/>
      <c r="BQ311" s="127"/>
      <c r="BR311" s="127"/>
      <c r="BS311" s="127"/>
      <c r="BT311" s="127"/>
      <c r="BU311" s="127"/>
      <c r="BV311" s="127"/>
      <c r="BW311" s="127"/>
      <c r="BX311" s="127"/>
      <c r="BY311" s="127"/>
      <c r="BZ311" s="127"/>
      <c r="CA311" s="127"/>
      <c r="CB311" s="127"/>
      <c r="CC311" s="127"/>
      <c r="CD311" s="127"/>
      <c r="CE311" s="127"/>
      <c r="CF311" s="127"/>
      <c r="CG311" s="127"/>
      <c r="CH311" s="127"/>
      <c r="CI311" s="127"/>
      <c r="CJ311" s="127"/>
      <c r="CK311" s="127"/>
      <c r="CL311" s="127"/>
      <c r="CM311" s="127"/>
      <c r="CN311" s="127"/>
      <c r="CO311" s="127"/>
      <c r="CP311" s="127"/>
      <c r="CQ311" s="127"/>
      <c r="CR311" s="127"/>
      <c r="CS311" s="127"/>
      <c r="CT311" s="127"/>
      <c r="CU311" s="127"/>
      <c r="CV311" s="127"/>
      <c r="CW311" s="127"/>
      <c r="CX311" s="127"/>
      <c r="CY311" s="127"/>
      <c r="CZ311" s="127"/>
      <c r="DA311" s="127"/>
      <c r="DB311" s="127"/>
      <c r="DC311" s="127"/>
      <c r="DD311" s="127"/>
      <c r="DE311" s="127"/>
      <c r="DF311" s="127"/>
      <c r="DG311" s="127"/>
      <c r="DH311" s="127"/>
      <c r="DI311" s="127"/>
      <c r="DJ311" s="127"/>
      <c r="DK311" s="127"/>
      <c r="DL311" s="127"/>
      <c r="DM311" s="127"/>
      <c r="DN311" s="127"/>
      <c r="DO311" s="127"/>
      <c r="DP311" s="127"/>
      <c r="DQ311" s="127"/>
      <c r="DR311" s="127"/>
      <c r="DS311" s="127"/>
      <c r="DT311" s="127"/>
      <c r="DU311" s="127"/>
      <c r="DV311" s="127"/>
      <c r="DW311" s="127"/>
      <c r="DX311" s="127"/>
      <c r="DY311" s="127"/>
      <c r="DZ311" s="127"/>
      <c r="EA311" s="127"/>
      <c r="EB311" s="127"/>
      <c r="EC311" s="127"/>
      <c r="ED311" s="127"/>
      <c r="EE311" s="127"/>
    </row>
    <row r="312" spans="1:135" s="167" customFormat="1" ht="18" customHeight="1" x14ac:dyDescent="0.3">
      <c r="A312" s="1237" t="str">
        <f>'Salary Menu MIS 3382'!A312</f>
        <v>180--</v>
      </c>
      <c r="B312" s="1238" t="str">
        <f>'Salary Menu MIS 3382'!B312</f>
        <v>Guidance Counselor - 12 Month</v>
      </c>
      <c r="C312" s="239">
        <f>'Salary Menu MIS 3382'!C312</f>
        <v>0</v>
      </c>
      <c r="D312" s="834"/>
      <c r="E312" s="834"/>
      <c r="F312" s="834"/>
      <c r="G312" s="834"/>
      <c r="H312" s="834"/>
      <c r="I312" s="834"/>
      <c r="J312" s="835"/>
      <c r="K312" s="852"/>
      <c r="L312" s="834"/>
      <c r="M312" s="836"/>
      <c r="BG312" s="127"/>
      <c r="BH312" s="127"/>
      <c r="BI312" s="127"/>
      <c r="BJ312" s="127"/>
      <c r="BK312" s="127"/>
      <c r="BL312" s="127"/>
      <c r="BM312" s="127"/>
      <c r="BN312" s="127"/>
      <c r="BO312" s="127"/>
      <c r="BP312" s="127"/>
      <c r="BQ312" s="127"/>
      <c r="BR312" s="127"/>
      <c r="BS312" s="127"/>
      <c r="BT312" s="127"/>
      <c r="BU312" s="127"/>
      <c r="BV312" s="127"/>
      <c r="BW312" s="127"/>
      <c r="BX312" s="127"/>
      <c r="BY312" s="127"/>
      <c r="BZ312" s="127"/>
      <c r="CA312" s="127"/>
      <c r="CB312" s="127"/>
      <c r="CC312" s="127"/>
      <c r="CD312" s="127"/>
      <c r="CE312" s="127"/>
      <c r="CF312" s="127"/>
      <c r="CG312" s="127"/>
      <c r="CH312" s="127"/>
      <c r="CI312" s="127"/>
      <c r="CJ312" s="127"/>
      <c r="CK312" s="127"/>
      <c r="CL312" s="127"/>
      <c r="CM312" s="127"/>
      <c r="CN312" s="127"/>
      <c r="CO312" s="127"/>
      <c r="CP312" s="127"/>
      <c r="CQ312" s="127"/>
      <c r="CR312" s="127"/>
      <c r="CS312" s="127"/>
      <c r="CT312" s="127"/>
      <c r="CU312" s="127"/>
      <c r="CV312" s="127"/>
      <c r="CW312" s="127"/>
      <c r="CX312" s="127"/>
      <c r="CY312" s="127"/>
      <c r="CZ312" s="127"/>
      <c r="DA312" s="127"/>
      <c r="DB312" s="127"/>
      <c r="DC312" s="127"/>
      <c r="DD312" s="127"/>
      <c r="DE312" s="127"/>
      <c r="DF312" s="127"/>
      <c r="DG312" s="127"/>
      <c r="DH312" s="127"/>
      <c r="DI312" s="127"/>
      <c r="DJ312" s="127"/>
      <c r="DK312" s="127"/>
      <c r="DL312" s="127"/>
      <c r="DM312" s="127"/>
      <c r="DN312" s="127"/>
      <c r="DO312" s="127"/>
      <c r="DP312" s="127"/>
      <c r="DQ312" s="127"/>
      <c r="DR312" s="127"/>
      <c r="DS312" s="127"/>
      <c r="DT312" s="127"/>
      <c r="DU312" s="127"/>
      <c r="DV312" s="127"/>
      <c r="DW312" s="127"/>
      <c r="DX312" s="127"/>
      <c r="DY312" s="127"/>
      <c r="DZ312" s="127"/>
      <c r="EA312" s="127"/>
      <c r="EB312" s="127"/>
      <c r="EC312" s="127"/>
      <c r="ED312" s="127"/>
      <c r="EE312" s="127"/>
    </row>
    <row r="313" spans="1:135" s="167" customFormat="1" ht="18" customHeight="1" x14ac:dyDescent="0.3">
      <c r="A313" s="1237" t="str">
        <f>'Salary Menu MIS 3382'!A313</f>
        <v>41---</v>
      </c>
      <c r="B313" s="1238" t="str">
        <f>'Salary Menu MIS 3382'!B313</f>
        <v>Classroom Assistant - Full Time</v>
      </c>
      <c r="C313" s="245">
        <f>'Salary Menu MIS 3382'!C313</f>
        <v>0</v>
      </c>
      <c r="D313" s="244"/>
      <c r="E313" s="244"/>
      <c r="F313" s="244"/>
      <c r="G313" s="244"/>
      <c r="H313" s="244"/>
      <c r="I313" s="244"/>
      <c r="J313" s="888"/>
      <c r="K313" s="889"/>
      <c r="L313" s="238"/>
      <c r="M313" s="844"/>
      <c r="BG313" s="127"/>
      <c r="BH313" s="127"/>
      <c r="BI313" s="127"/>
      <c r="BJ313" s="127"/>
      <c r="BK313" s="127"/>
      <c r="BL313" s="127"/>
      <c r="BM313" s="127"/>
      <c r="BN313" s="127"/>
      <c r="BO313" s="127"/>
      <c r="BP313" s="127"/>
      <c r="BQ313" s="127"/>
      <c r="BR313" s="127"/>
      <c r="BS313" s="127"/>
      <c r="BT313" s="127"/>
      <c r="BU313" s="127"/>
      <c r="BV313" s="127"/>
      <c r="BW313" s="127"/>
      <c r="BX313" s="127"/>
      <c r="BY313" s="127"/>
      <c r="BZ313" s="127"/>
      <c r="CA313" s="127"/>
      <c r="CB313" s="127"/>
      <c r="CC313" s="127"/>
      <c r="CD313" s="127"/>
      <c r="CE313" s="127"/>
      <c r="CF313" s="127"/>
      <c r="CG313" s="127"/>
      <c r="CH313" s="127"/>
      <c r="CI313" s="127"/>
      <c r="CJ313" s="127"/>
      <c r="CK313" s="127"/>
      <c r="CL313" s="127"/>
      <c r="CM313" s="127"/>
      <c r="CN313" s="127"/>
      <c r="CO313" s="127"/>
      <c r="CP313" s="127"/>
      <c r="CQ313" s="127"/>
      <c r="CR313" s="127"/>
      <c r="CS313" s="127"/>
      <c r="CT313" s="127"/>
      <c r="CU313" s="127"/>
      <c r="CV313" s="127"/>
      <c r="CW313" s="127"/>
      <c r="CX313" s="127"/>
      <c r="CY313" s="127"/>
      <c r="CZ313" s="127"/>
      <c r="DA313" s="127"/>
      <c r="DB313" s="127"/>
      <c r="DC313" s="127"/>
      <c r="DD313" s="127"/>
      <c r="DE313" s="127"/>
      <c r="DF313" s="127"/>
      <c r="DG313" s="127"/>
      <c r="DH313" s="127"/>
      <c r="DI313" s="127"/>
      <c r="DJ313" s="127"/>
      <c r="DK313" s="127"/>
      <c r="DL313" s="127"/>
      <c r="DM313" s="127"/>
      <c r="DN313" s="127"/>
      <c r="DO313" s="127"/>
      <c r="DP313" s="127"/>
      <c r="DQ313" s="127"/>
      <c r="DR313" s="127"/>
      <c r="DS313" s="127"/>
      <c r="DT313" s="127"/>
      <c r="DU313" s="127"/>
      <c r="DV313" s="127"/>
      <c r="DW313" s="127"/>
      <c r="DX313" s="127"/>
      <c r="DY313" s="127"/>
      <c r="DZ313" s="127"/>
      <c r="EA313" s="127"/>
      <c r="EB313" s="127"/>
      <c r="EC313" s="127"/>
      <c r="ED313" s="127"/>
      <c r="EE313" s="127"/>
    </row>
    <row r="314" spans="1:135" s="167" customFormat="1" ht="18" customHeight="1" x14ac:dyDescent="0.3">
      <c r="A314" s="1237" t="str">
        <f>'Salary Menu MIS 3382'!A314</f>
        <v>415--</v>
      </c>
      <c r="B314" s="1238" t="str">
        <f>'Salary Menu MIS 3382'!B314</f>
        <v>Classroom Assistant - ESE - Full Time</v>
      </c>
      <c r="C314" s="245">
        <f>'Salary Menu MIS 3382'!C314</f>
        <v>0</v>
      </c>
      <c r="D314" s="244"/>
      <c r="E314" s="244"/>
      <c r="F314" s="244"/>
      <c r="G314" s="244"/>
      <c r="H314" s="244"/>
      <c r="I314" s="244"/>
      <c r="J314" s="553"/>
      <c r="K314" s="856"/>
      <c r="L314" s="238"/>
      <c r="M314" s="844"/>
    </row>
    <row r="315" spans="1:135" s="857" customFormat="1" ht="18" customHeight="1" x14ac:dyDescent="0.3">
      <c r="A315" s="1237" t="str">
        <f>'Salary Menu MIS 3382'!A315</f>
        <v>415--</v>
      </c>
      <c r="B315" s="1238" t="str">
        <f>'Salary Menu MIS 3382'!B315</f>
        <v>Classroom Assistant - Less than 4 hours</v>
      </c>
      <c r="C315" s="828">
        <f>ROUND('Salary Menu MIS 3382'!D315/7.5,2)</f>
        <v>0</v>
      </c>
      <c r="D315" s="244"/>
      <c r="E315" s="244"/>
      <c r="F315" s="244"/>
      <c r="G315" s="244"/>
      <c r="H315" s="244"/>
      <c r="I315" s="244"/>
      <c r="J315" s="553"/>
      <c r="K315" s="856"/>
      <c r="L315" s="238"/>
      <c r="M315" s="844"/>
    </row>
    <row r="316" spans="1:135" s="857" customFormat="1" ht="18" customHeight="1" x14ac:dyDescent="0.3">
      <c r="A316" s="1237" t="str">
        <f>'Salary Menu MIS 3382'!A316</f>
        <v>415--</v>
      </c>
      <c r="B316" s="1238" t="str">
        <f>'Salary Menu MIS 3382'!B316</f>
        <v>Classroom Assistant - ESE - Less than 4 hours</v>
      </c>
      <c r="C316" s="828">
        <f>ROUND('Salary Menu MIS 3382'!D316/7.5,2)</f>
        <v>0</v>
      </c>
      <c r="D316" s="244"/>
      <c r="E316" s="244"/>
      <c r="F316" s="244"/>
      <c r="G316" s="244"/>
      <c r="H316" s="244"/>
      <c r="I316" s="244"/>
      <c r="J316" s="553"/>
      <c r="K316" s="856"/>
      <c r="L316" s="238"/>
      <c r="M316" s="844"/>
    </row>
    <row r="317" spans="1:135" s="167" customFormat="1" ht="18" customHeight="1" thickBot="1" x14ac:dyDescent="0.35">
      <c r="A317" s="1276" t="str">
        <f>'Salary Menu MIS 3382'!A317</f>
        <v>-----</v>
      </c>
      <c r="B317" s="1277" t="str">
        <f>'Salary Menu MIS 3382'!B317</f>
        <v>Non-Instructional - Other:</v>
      </c>
      <c r="C317" s="245">
        <f>'Salary Menu MIS 3382'!C317</f>
        <v>0</v>
      </c>
      <c r="D317" s="837"/>
      <c r="E317" s="837"/>
      <c r="F317" s="837"/>
      <c r="G317" s="837"/>
      <c r="H317" s="837"/>
      <c r="I317" s="837"/>
      <c r="J317" s="912"/>
      <c r="K317" s="913"/>
      <c r="L317" s="834"/>
      <c r="M317" s="836"/>
      <c r="BG317" s="127"/>
      <c r="BH317" s="127"/>
      <c r="BI317" s="127"/>
      <c r="BJ317" s="127"/>
      <c r="BK317" s="127"/>
      <c r="BL317" s="127"/>
      <c r="BM317" s="127"/>
      <c r="BN317" s="127"/>
      <c r="BO317" s="127"/>
      <c r="BP317" s="127"/>
      <c r="BQ317" s="127"/>
      <c r="BR317" s="127"/>
      <c r="BS317" s="127"/>
      <c r="BT317" s="127"/>
      <c r="BU317" s="127"/>
      <c r="BV317" s="127"/>
      <c r="BW317" s="127"/>
      <c r="BX317" s="127"/>
      <c r="BY317" s="127"/>
      <c r="BZ317" s="127"/>
      <c r="CA317" s="127"/>
      <c r="CB317" s="127"/>
      <c r="CC317" s="127"/>
      <c r="CD317" s="127"/>
      <c r="CE317" s="127"/>
      <c r="CF317" s="127"/>
      <c r="CG317" s="127"/>
      <c r="CH317" s="127"/>
      <c r="CI317" s="127"/>
      <c r="CJ317" s="127"/>
      <c r="CK317" s="127"/>
      <c r="CL317" s="127"/>
      <c r="CM317" s="127"/>
      <c r="CN317" s="127"/>
      <c r="CO317" s="127"/>
      <c r="CP317" s="127"/>
      <c r="CQ317" s="127"/>
      <c r="CR317" s="127"/>
      <c r="CS317" s="127"/>
      <c r="CT317" s="127"/>
      <c r="CU317" s="127"/>
      <c r="CV317" s="127"/>
      <c r="CW317" s="127"/>
      <c r="CX317" s="127"/>
      <c r="CY317" s="127"/>
      <c r="CZ317" s="127"/>
      <c r="DA317" s="127"/>
      <c r="DB317" s="127"/>
      <c r="DC317" s="127"/>
      <c r="DD317" s="127"/>
      <c r="DE317" s="127"/>
      <c r="DF317" s="127"/>
      <c r="DG317" s="127"/>
      <c r="DH317" s="127"/>
      <c r="DI317" s="127"/>
      <c r="DJ317" s="127"/>
      <c r="DK317" s="127"/>
      <c r="DL317" s="127"/>
      <c r="DM317" s="127"/>
      <c r="DN317" s="127"/>
      <c r="DO317" s="127"/>
      <c r="DP317" s="127"/>
      <c r="DQ317" s="127"/>
      <c r="DR317" s="127"/>
      <c r="DS317" s="127"/>
      <c r="DT317" s="127"/>
      <c r="DU317" s="127"/>
      <c r="DV317" s="127"/>
      <c r="DW317" s="127"/>
      <c r="DX317" s="127"/>
      <c r="DY317" s="127"/>
      <c r="DZ317" s="127"/>
      <c r="EA317" s="127"/>
      <c r="EB317" s="127"/>
      <c r="EC317" s="127"/>
      <c r="ED317" s="127"/>
      <c r="EE317" s="127"/>
    </row>
    <row r="318" spans="1:135" s="450" customFormat="1" ht="12.75" hidden="1" customHeight="1" thickBot="1" x14ac:dyDescent="0.35">
      <c r="A318" s="922"/>
      <c r="B318" s="427" t="s">
        <v>220</v>
      </c>
      <c r="C318" s="428"/>
      <c r="D318" s="428"/>
      <c r="E318" s="428"/>
      <c r="F318" s="428"/>
      <c r="G318" s="428"/>
      <c r="H318" s="428"/>
      <c r="I318" s="428"/>
      <c r="J318" s="429"/>
      <c r="K318" s="513"/>
      <c r="L318" s="513"/>
      <c r="M318" s="609"/>
    </row>
    <row r="319" spans="1:135" ht="28.2" thickBot="1" x14ac:dyDescent="0.35">
      <c r="A319" s="847"/>
      <c r="B319" s="861" t="s">
        <v>116</v>
      </c>
      <c r="C319" s="846">
        <f>SUM(C308:C318)-C310</f>
        <v>0</v>
      </c>
      <c r="D319" s="847"/>
      <c r="E319" s="848"/>
      <c r="F319" s="848"/>
      <c r="G319" s="848"/>
      <c r="H319" s="848"/>
      <c r="I319" s="848"/>
      <c r="J319" s="848"/>
      <c r="K319" s="845"/>
      <c r="L319" s="845"/>
      <c r="M319" s="284"/>
    </row>
    <row r="320" spans="1:135" s="125" customFormat="1" ht="12.75" customHeight="1" x14ac:dyDescent="0.3">
      <c r="A320" s="433"/>
      <c r="B320" s="434"/>
      <c r="C320" s="434"/>
      <c r="D320" s="436"/>
      <c r="E320" s="436"/>
      <c r="F320" s="436"/>
      <c r="G320" s="436"/>
      <c r="H320" s="436"/>
      <c r="I320" s="436"/>
      <c r="J320" s="874"/>
      <c r="K320" s="874"/>
      <c r="L320" s="874"/>
      <c r="M320" s="875"/>
    </row>
    <row r="321" spans="1:135" s="125" customFormat="1" ht="15" customHeight="1" thickBot="1" x14ac:dyDescent="0.35">
      <c r="A321" s="442"/>
      <c r="B321" s="443"/>
      <c r="C321" s="443"/>
      <c r="D321" s="445"/>
      <c r="E321" s="445"/>
      <c r="F321" s="445"/>
      <c r="G321" s="445"/>
      <c r="H321" s="445"/>
      <c r="I321" s="445"/>
      <c r="J321" s="887"/>
      <c r="K321" s="887"/>
      <c r="L321" s="887"/>
      <c r="M321" s="882"/>
    </row>
    <row r="322" spans="1:135" s="125" customFormat="1" ht="18" customHeight="1" x14ac:dyDescent="0.3">
      <c r="A322" s="581" t="str">
        <f>'Salary Menu MIS 3382'!A322</f>
        <v>Reading Instruction - Literacy Program - Project 6123</v>
      </c>
      <c r="B322" s="289"/>
      <c r="C322" s="289"/>
      <c r="D322" s="291"/>
      <c r="E322" s="291"/>
      <c r="F322" s="291"/>
      <c r="G322" s="291"/>
      <c r="H322" s="291"/>
      <c r="I322" s="291"/>
      <c r="J322" s="292"/>
      <c r="K322" s="292"/>
      <c r="L322" s="292"/>
      <c r="M322" s="332"/>
    </row>
    <row r="323" spans="1:135" s="167" customFormat="1" ht="18" customHeight="1" thickBot="1" x14ac:dyDescent="0.35">
      <c r="A323" s="849" t="str">
        <f>'Salary Menu MIS 3382'!A323</f>
        <v>14000</v>
      </c>
      <c r="B323" s="850" t="str">
        <f>'Salary Menu MIS 3382'!B323</f>
        <v>Literacy Coach - 10 Month</v>
      </c>
      <c r="C323" s="336">
        <f>'Salary Menu MIS 3382'!C323</f>
        <v>0</v>
      </c>
      <c r="D323" s="831"/>
      <c r="E323" s="831"/>
      <c r="F323" s="831"/>
      <c r="G323" s="831"/>
      <c r="H323" s="831"/>
      <c r="I323" s="831"/>
      <c r="J323" s="832"/>
      <c r="K323" s="851"/>
      <c r="L323" s="831"/>
      <c r="M323" s="871"/>
      <c r="BG323" s="127"/>
      <c r="BH323" s="127"/>
      <c r="BI323" s="127"/>
      <c r="BJ323" s="127"/>
      <c r="BK323" s="127"/>
      <c r="BL323" s="127"/>
      <c r="BM323" s="127"/>
      <c r="BN323" s="127"/>
      <c r="BO323" s="127"/>
      <c r="BP323" s="127"/>
      <c r="BQ323" s="127"/>
      <c r="BR323" s="127"/>
      <c r="BS323" s="127"/>
      <c r="BT323" s="127"/>
      <c r="BU323" s="127"/>
      <c r="BV323" s="127"/>
      <c r="BW323" s="127"/>
      <c r="BX323" s="127"/>
      <c r="BY323" s="127"/>
      <c r="BZ323" s="127"/>
      <c r="CA323" s="127"/>
      <c r="CB323" s="127"/>
      <c r="CC323" s="127"/>
      <c r="CD323" s="127"/>
      <c r="CE323" s="127"/>
      <c r="CF323" s="127"/>
      <c r="CG323" s="127"/>
      <c r="CH323" s="127"/>
      <c r="CI323" s="127"/>
      <c r="CJ323" s="127"/>
      <c r="CK323" s="127"/>
      <c r="CL323" s="127"/>
      <c r="CM323" s="127"/>
      <c r="CN323" s="127"/>
      <c r="CO323" s="127"/>
      <c r="CP323" s="127"/>
      <c r="CQ323" s="127"/>
      <c r="CR323" s="127"/>
      <c r="CS323" s="127"/>
      <c r="CT323" s="127"/>
      <c r="CU323" s="127"/>
      <c r="CV323" s="127"/>
      <c r="CW323" s="127"/>
      <c r="CX323" s="127"/>
      <c r="CY323" s="127"/>
      <c r="CZ323" s="127"/>
      <c r="DA323" s="127"/>
      <c r="DB323" s="127"/>
      <c r="DC323" s="127"/>
      <c r="DD323" s="127"/>
      <c r="DE323" s="127"/>
      <c r="DF323" s="127"/>
      <c r="DG323" s="127"/>
      <c r="DH323" s="127"/>
      <c r="DI323" s="127"/>
      <c r="DJ323" s="127"/>
      <c r="DK323" s="127"/>
      <c r="DL323" s="127"/>
      <c r="DM323" s="127"/>
      <c r="DN323" s="127"/>
      <c r="DO323" s="127"/>
      <c r="DP323" s="127"/>
      <c r="DQ323" s="127"/>
      <c r="DR323" s="127"/>
      <c r="DS323" s="127"/>
      <c r="DT323" s="127"/>
      <c r="DU323" s="127"/>
      <c r="DV323" s="127"/>
      <c r="DW323" s="127"/>
      <c r="DX323" s="127"/>
      <c r="DY323" s="127"/>
      <c r="DZ323" s="127"/>
      <c r="EA323" s="127"/>
      <c r="EB323" s="127"/>
      <c r="EC323" s="127"/>
      <c r="ED323" s="127"/>
      <c r="EE323" s="127"/>
    </row>
    <row r="324" spans="1:135" s="450" customFormat="1" ht="12.75" hidden="1" customHeight="1" thickBot="1" x14ac:dyDescent="0.35">
      <c r="A324" s="525"/>
      <c r="B324" s="526" t="s">
        <v>220</v>
      </c>
      <c r="C324" s="527"/>
      <c r="D324" s="527"/>
      <c r="E324" s="527"/>
      <c r="F324" s="527"/>
      <c r="G324" s="527"/>
      <c r="H324" s="527"/>
      <c r="I324" s="527"/>
      <c r="J324" s="528"/>
      <c r="K324" s="513"/>
      <c r="L324" s="514"/>
      <c r="M324" s="609"/>
    </row>
    <row r="325" spans="1:135" s="774" customFormat="1" ht="15" customHeight="1" thickBot="1" x14ac:dyDescent="0.35">
      <c r="A325" s="1208"/>
      <c r="B325" s="1212" t="s">
        <v>1453</v>
      </c>
      <c r="C325" s="1210">
        <f>SUM(C323:C324)</f>
        <v>0</v>
      </c>
      <c r="D325" s="1208"/>
      <c r="E325" s="1211"/>
      <c r="F325" s="1211"/>
      <c r="G325" s="1211"/>
      <c r="H325" s="1211"/>
      <c r="I325" s="1211"/>
      <c r="J325" s="1211"/>
      <c r="K325" s="1212"/>
      <c r="L325" s="1212"/>
      <c r="M325" s="1213"/>
    </row>
    <row r="326" spans="1:135" s="774" customFormat="1" ht="12.75" customHeight="1" x14ac:dyDescent="0.3">
      <c r="A326" s="1214"/>
      <c r="B326" s="1215"/>
      <c r="C326" s="1215"/>
      <c r="D326" s="1216"/>
      <c r="E326" s="1216"/>
      <c r="F326" s="1216"/>
      <c r="G326" s="1216"/>
      <c r="H326" s="1216"/>
      <c r="I326" s="1216"/>
      <c r="J326" s="1217"/>
      <c r="K326" s="1217"/>
      <c r="L326" s="1217"/>
      <c r="M326" s="1218"/>
    </row>
    <row r="327" spans="1:135" s="774" customFormat="1" ht="15" customHeight="1" thickBot="1" x14ac:dyDescent="0.35">
      <c r="A327" s="1127"/>
      <c r="B327" s="1128"/>
      <c r="C327" s="1128"/>
      <c r="D327" s="1234"/>
      <c r="E327" s="1234"/>
      <c r="F327" s="1234"/>
      <c r="G327" s="1234"/>
      <c r="H327" s="1234"/>
      <c r="I327" s="1234"/>
      <c r="J327" s="1235"/>
      <c r="K327" s="1235"/>
      <c r="L327" s="1235"/>
      <c r="M327" s="1236"/>
    </row>
    <row r="328" spans="1:135" s="774" customFormat="1" ht="18" customHeight="1" x14ac:dyDescent="0.3">
      <c r="A328" s="1194" t="str">
        <f>'Salary Menu MIS 3382'!A328</f>
        <v>ROTC - Project 2045</v>
      </c>
      <c r="B328" s="501"/>
      <c r="C328" s="501"/>
      <c r="D328" s="531"/>
      <c r="E328" s="531"/>
      <c r="F328" s="531"/>
      <c r="G328" s="531"/>
      <c r="H328" s="531"/>
      <c r="I328" s="531"/>
      <c r="J328" s="532"/>
      <c r="K328" s="532"/>
      <c r="L328" s="532"/>
      <c r="M328" s="416"/>
    </row>
    <row r="329" spans="1:135" s="774" customFormat="1" ht="18" customHeight="1" x14ac:dyDescent="0.3">
      <c r="A329" s="1195" t="str">
        <f>'Salary Menu MIS 3382'!A329</f>
        <v>12160</v>
      </c>
      <c r="B329" s="1196" t="str">
        <f>'Salary Menu MIS 3382'!B329</f>
        <v>Teacher - ROTC - 12 Month</v>
      </c>
      <c r="C329" s="1299">
        <f>'Salary Menu MIS 3382'!C329</f>
        <v>0</v>
      </c>
      <c r="D329" s="1197"/>
      <c r="E329" s="1197"/>
      <c r="F329" s="1197"/>
      <c r="G329" s="1197"/>
      <c r="H329" s="1197"/>
      <c r="I329" s="1197"/>
      <c r="J329" s="1240"/>
      <c r="K329" s="1241"/>
      <c r="L329" s="1200"/>
      <c r="M329" s="1201"/>
    </row>
    <row r="330" spans="1:135" s="774" customFormat="1" ht="18" customHeight="1" thickBot="1" x14ac:dyDescent="0.35">
      <c r="A330" s="1195" t="str">
        <f>'Salary Menu MIS 3382'!A330</f>
        <v>12160</v>
      </c>
      <c r="B330" s="1196" t="str">
        <f>'Salary Menu MIS 3382'!B330</f>
        <v>Teacher - ROTC - 10 Month</v>
      </c>
      <c r="C330" s="1299">
        <f>'Salary Menu MIS 3382'!C330</f>
        <v>0</v>
      </c>
      <c r="D330" s="1197"/>
      <c r="E330" s="1197"/>
      <c r="F330" s="1197"/>
      <c r="G330" s="1197"/>
      <c r="H330" s="1197"/>
      <c r="I330" s="1197"/>
      <c r="J330" s="1240"/>
      <c r="K330" s="1241"/>
      <c r="L330" s="1200"/>
      <c r="M330" s="1201"/>
    </row>
    <row r="331" spans="1:135" s="450" customFormat="1" ht="12.75" hidden="1" customHeight="1" thickBot="1" x14ac:dyDescent="0.35">
      <c r="A331" s="525"/>
      <c r="B331" s="526" t="s">
        <v>220</v>
      </c>
      <c r="C331" s="527"/>
      <c r="D331" s="527"/>
      <c r="E331" s="527"/>
      <c r="F331" s="527"/>
      <c r="G331" s="527"/>
      <c r="H331" s="527"/>
      <c r="I331" s="527"/>
      <c r="J331" s="528"/>
      <c r="K331" s="513"/>
      <c r="L331" s="514"/>
      <c r="M331" s="609"/>
    </row>
    <row r="332" spans="1:135" ht="15" customHeight="1" thickBot="1" x14ac:dyDescent="0.35">
      <c r="A332" s="847"/>
      <c r="B332" s="845" t="s">
        <v>1454</v>
      </c>
      <c r="C332" s="846">
        <f>SUM(C329:C331)</f>
        <v>0</v>
      </c>
      <c r="D332" s="847"/>
      <c r="E332" s="848"/>
      <c r="F332" s="848"/>
      <c r="G332" s="848"/>
      <c r="H332" s="848"/>
      <c r="I332" s="848"/>
      <c r="J332" s="848"/>
      <c r="K332" s="845"/>
      <c r="L332" s="845"/>
      <c r="M332" s="284"/>
    </row>
    <row r="333" spans="1:135" s="125" customFormat="1" ht="12.75" customHeight="1" x14ac:dyDescent="0.3">
      <c r="A333" s="433"/>
      <c r="B333" s="434"/>
      <c r="C333" s="434"/>
      <c r="D333" s="436"/>
      <c r="E333" s="436"/>
      <c r="F333" s="436"/>
      <c r="G333" s="436"/>
      <c r="H333" s="436"/>
      <c r="I333" s="436"/>
      <c r="J333" s="874"/>
      <c r="K333" s="874"/>
      <c r="L333" s="874"/>
      <c r="M333" s="875"/>
    </row>
    <row r="334" spans="1:135" s="125" customFormat="1" ht="15" customHeight="1" thickBot="1" x14ac:dyDescent="0.35">
      <c r="A334" s="442"/>
      <c r="B334" s="443"/>
      <c r="C334" s="443"/>
      <c r="D334" s="445"/>
      <c r="E334" s="445"/>
      <c r="F334" s="445"/>
      <c r="G334" s="445"/>
      <c r="H334" s="445"/>
      <c r="I334" s="445"/>
      <c r="J334" s="887"/>
      <c r="K334" s="887"/>
      <c r="L334" s="887"/>
      <c r="M334" s="882"/>
    </row>
    <row r="335" spans="1:135" s="125" customFormat="1" ht="18" customHeight="1" x14ac:dyDescent="0.3">
      <c r="A335" s="581" t="str">
        <f>'Salary Menu MIS 3382'!A335</f>
        <v xml:space="preserve">SAI - Supplemental Academic Instruction - Project 3161  </v>
      </c>
      <c r="B335" s="289"/>
      <c r="C335" s="289"/>
      <c r="D335" s="291"/>
      <c r="E335" s="291"/>
      <c r="F335" s="291"/>
      <c r="G335" s="291"/>
      <c r="H335" s="291"/>
      <c r="I335" s="291"/>
      <c r="J335" s="292"/>
      <c r="K335" s="292"/>
      <c r="L335" s="292"/>
      <c r="M335" s="332"/>
    </row>
    <row r="336" spans="1:135" s="125" customFormat="1" ht="18" customHeight="1" x14ac:dyDescent="0.3">
      <c r="A336" s="1341" t="str">
        <f>'Salary Menu MIS 3382'!A336</f>
        <v>1----</v>
      </c>
      <c r="B336" s="1342" t="str">
        <f>'Salary Menu MIS 3382'!B336</f>
        <v>Teacher</v>
      </c>
      <c r="C336" s="1167">
        <f>'Salary Menu MIS 3382'!C336</f>
        <v>1</v>
      </c>
      <c r="D336" s="1168"/>
      <c r="E336" s="1168"/>
      <c r="F336" s="1168"/>
      <c r="G336" s="1168"/>
      <c r="H336" s="1168"/>
      <c r="I336" s="1168"/>
      <c r="J336" s="1169"/>
      <c r="K336" s="1169"/>
      <c r="L336" s="1170"/>
      <c r="M336" s="1169"/>
    </row>
    <row r="337" spans="1:13" s="125" customFormat="1" ht="18" customHeight="1" thickBot="1" x14ac:dyDescent="0.35">
      <c r="A337" s="1341" t="str">
        <f>'Salary Menu MIS 3382'!A337</f>
        <v>16---</v>
      </c>
      <c r="B337" s="1342" t="str">
        <f>'Salary Menu MIS 3382'!B337</f>
        <v>Teacher - ESE</v>
      </c>
      <c r="C337" s="1167">
        <f>'Salary Menu MIS 3382'!C337</f>
        <v>0</v>
      </c>
      <c r="D337" s="1168"/>
      <c r="E337" s="1168"/>
      <c r="F337" s="1168"/>
      <c r="G337" s="1168"/>
      <c r="H337" s="1168"/>
      <c r="I337" s="1168"/>
      <c r="J337" s="1169"/>
      <c r="K337" s="1169"/>
      <c r="L337" s="1170"/>
      <c r="M337" s="1169"/>
    </row>
    <row r="338" spans="1:13" s="857" customFormat="1" ht="18" hidden="1" customHeight="1" x14ac:dyDescent="0.3">
      <c r="A338" s="937" t="str">
        <f>'Salary Menu MIS 3382'!A338</f>
        <v>1----</v>
      </c>
      <c r="B338" s="938" t="str">
        <f>'Salary Menu MIS 3382'!B338</f>
        <v>Teacher - Less than 3.75 Hours</v>
      </c>
      <c r="C338" s="928">
        <f>ROUND('Salary Menu MIS 3382'!D338/7.5,2)</f>
        <v>0</v>
      </c>
      <c r="D338" s="925"/>
      <c r="E338" s="925"/>
      <c r="F338" s="925"/>
      <c r="G338" s="925"/>
      <c r="H338" s="925"/>
      <c r="I338" s="925"/>
      <c r="J338" s="923"/>
      <c r="K338" s="924"/>
      <c r="L338" s="925"/>
      <c r="M338" s="926"/>
    </row>
    <row r="339" spans="1:13" s="858" customFormat="1" ht="18" hidden="1" customHeight="1" x14ac:dyDescent="0.3">
      <c r="A339" s="939" t="str">
        <f>'Salary Menu MIS 3382'!A339</f>
        <v>12501</v>
      </c>
      <c r="B339" s="940" t="str">
        <f>'Salary Menu MIS 3382'!B339&amp;" (Number of 6th Period Teachers)"</f>
        <v>Teacher - Hourly (Number of 6th Period Teachers)</v>
      </c>
      <c r="C339" s="829">
        <f>ROUND('Salary Menu MIS 3382'!D339/(196),2)</f>
        <v>0</v>
      </c>
      <c r="D339" s="238"/>
      <c r="E339" s="238"/>
      <c r="F339" s="238"/>
      <c r="G339" s="238"/>
      <c r="H339" s="238"/>
      <c r="I339" s="238"/>
      <c r="J339" s="888"/>
      <c r="K339" s="889"/>
      <c r="L339" s="238"/>
      <c r="M339" s="844"/>
    </row>
    <row r="340" spans="1:13" s="450" customFormat="1" ht="18" hidden="1" customHeight="1" x14ac:dyDescent="0.3">
      <c r="A340" s="941" t="str">
        <f>'Salary Menu MIS 3382'!A340</f>
        <v>1----</v>
      </c>
      <c r="B340" s="942" t="str">
        <f>'Salary Menu MIS 3382'!B340</f>
        <v>Teacher - ESE - Less than 3.75 Hours</v>
      </c>
      <c r="C340" s="578">
        <f>ROUND('Salary Menu MIS 3382'!D340/7.5,2)</f>
        <v>0</v>
      </c>
      <c r="D340" s="827"/>
      <c r="E340" s="827"/>
      <c r="F340" s="827"/>
      <c r="G340" s="827"/>
      <c r="H340" s="827"/>
      <c r="I340" s="827"/>
      <c r="J340" s="943"/>
      <c r="K340" s="944"/>
      <c r="L340" s="467"/>
      <c r="M340" s="945"/>
    </row>
    <row r="341" spans="1:13" s="450" customFormat="1" ht="18" hidden="1" customHeight="1" x14ac:dyDescent="0.3">
      <c r="A341" s="853" t="str">
        <f>'Salary Menu MIS 3382'!A341</f>
        <v>180--</v>
      </c>
      <c r="B341" s="854" t="str">
        <f>'Salary Menu MIS 3382'!B341</f>
        <v>Guidance Counselor  - 10 Month</v>
      </c>
      <c r="C341" s="254">
        <f>'Salary Menu MIS 3382'!C341</f>
        <v>0</v>
      </c>
      <c r="D341" s="253"/>
      <c r="E341" s="253"/>
      <c r="F341" s="253"/>
      <c r="G341" s="253"/>
      <c r="H341" s="253"/>
      <c r="I341" s="253"/>
      <c r="J341" s="840"/>
      <c r="K341" s="855"/>
      <c r="L341" s="467"/>
      <c r="M341" s="841"/>
    </row>
    <row r="342" spans="1:13" ht="18" hidden="1" customHeight="1" x14ac:dyDescent="0.3">
      <c r="A342" s="939" t="str">
        <f>'Salary Menu MIS 3382'!A342</f>
        <v>180--</v>
      </c>
      <c r="B342" s="940" t="str">
        <f>'Salary Menu MIS 3382'!B342</f>
        <v>Guidance Counselor - 12 Month</v>
      </c>
      <c r="C342" s="248">
        <f>'Salary Menu MIS 3382'!C342</f>
        <v>0</v>
      </c>
      <c r="D342" s="238"/>
      <c r="E342" s="238"/>
      <c r="F342" s="238"/>
      <c r="G342" s="238"/>
      <c r="H342" s="238"/>
      <c r="I342" s="238"/>
      <c r="J342" s="553"/>
      <c r="K342" s="856"/>
      <c r="L342" s="238"/>
      <c r="M342" s="844"/>
    </row>
    <row r="343" spans="1:13" ht="18" hidden="1" customHeight="1" x14ac:dyDescent="0.3">
      <c r="A343" s="939" t="str">
        <f>'Salary Menu MIS 3382'!A343</f>
        <v>41---</v>
      </c>
      <c r="B343" s="940" t="str">
        <f>'Salary Menu MIS 3382'!B343</f>
        <v>Classroom Assistant - Full Time</v>
      </c>
      <c r="C343" s="245">
        <f>'Salary Menu MIS 3382'!C343</f>
        <v>0</v>
      </c>
      <c r="D343" s="244"/>
      <c r="E343" s="244"/>
      <c r="F343" s="244"/>
      <c r="G343" s="244"/>
      <c r="H343" s="244"/>
      <c r="I343" s="244"/>
      <c r="J343" s="888"/>
      <c r="K343" s="889"/>
      <c r="L343" s="238"/>
      <c r="M343" s="844"/>
    </row>
    <row r="344" spans="1:13" ht="18" hidden="1" customHeight="1" x14ac:dyDescent="0.3">
      <c r="A344" s="939" t="str">
        <f>'Salary Menu MIS 3382'!A344</f>
        <v>41---</v>
      </c>
      <c r="B344" s="940" t="str">
        <f>'Salary Menu MIS 3382'!B344</f>
        <v>Classroom Assistant - DJJ - Full Time</v>
      </c>
      <c r="C344" s="245">
        <f>'Salary Menu MIS 3382'!C344</f>
        <v>0</v>
      </c>
      <c r="D344" s="244"/>
      <c r="E344" s="244"/>
      <c r="F344" s="244"/>
      <c r="G344" s="244"/>
      <c r="H344" s="244"/>
      <c r="I344" s="244"/>
      <c r="J344" s="888"/>
      <c r="K344" s="889"/>
      <c r="L344" s="238"/>
      <c r="M344" s="844"/>
    </row>
    <row r="345" spans="1:13" ht="18" hidden="1" customHeight="1" x14ac:dyDescent="0.3">
      <c r="A345" s="939" t="str">
        <f>'Salary Menu MIS 3382'!A345</f>
        <v>415--</v>
      </c>
      <c r="B345" s="940" t="str">
        <f>'Salary Menu MIS 3382'!B345</f>
        <v>Classroom Assistant - ESE - Full Time</v>
      </c>
      <c r="C345" s="245">
        <f>'Salary Menu MIS 3382'!C345</f>
        <v>0</v>
      </c>
      <c r="D345" s="244"/>
      <c r="E345" s="244"/>
      <c r="F345" s="244"/>
      <c r="G345" s="244"/>
      <c r="H345" s="244"/>
      <c r="I345" s="244"/>
      <c r="J345" s="553"/>
      <c r="K345" s="856"/>
      <c r="L345" s="238"/>
      <c r="M345" s="844"/>
    </row>
    <row r="346" spans="1:13" s="857" customFormat="1" ht="18" hidden="1" customHeight="1" x14ac:dyDescent="0.3">
      <c r="A346" s="939" t="str">
        <f>'Salary Menu MIS 3382'!A346</f>
        <v>41---</v>
      </c>
      <c r="B346" s="940" t="str">
        <f>'Salary Menu MIS 3382'!B346</f>
        <v>Classroom Assistant - Less than 4 hours</v>
      </c>
      <c r="C346" s="828">
        <f>ROUND('Salary Menu MIS 3382'!D346/7.5,2)</f>
        <v>0</v>
      </c>
      <c r="D346" s="244"/>
      <c r="E346" s="244"/>
      <c r="F346" s="244"/>
      <c r="G346" s="244"/>
      <c r="H346" s="244"/>
      <c r="I346" s="244"/>
      <c r="J346" s="553"/>
      <c r="K346" s="856"/>
      <c r="L346" s="238"/>
      <c r="M346" s="844"/>
    </row>
    <row r="347" spans="1:13" s="857" customFormat="1" ht="18" hidden="1" customHeight="1" x14ac:dyDescent="0.3">
      <c r="A347" s="939" t="str">
        <f>'Salary Menu MIS 3382'!A347</f>
        <v>41---</v>
      </c>
      <c r="B347" s="940" t="str">
        <f>'Salary Menu MIS 3382'!B347</f>
        <v>Classroom Assistant - DJJ - Less than 4 hours</v>
      </c>
      <c r="C347" s="828">
        <f>ROUND('Salary Menu MIS 3382'!D347/7.5,2)</f>
        <v>0</v>
      </c>
      <c r="D347" s="244"/>
      <c r="E347" s="244"/>
      <c r="F347" s="244"/>
      <c r="G347" s="244"/>
      <c r="H347" s="244"/>
      <c r="I347" s="244"/>
      <c r="J347" s="553"/>
      <c r="K347" s="856"/>
      <c r="L347" s="238"/>
      <c r="M347" s="844"/>
    </row>
    <row r="348" spans="1:13" s="857" customFormat="1" ht="18" hidden="1" customHeight="1" x14ac:dyDescent="0.3">
      <c r="A348" s="939" t="str">
        <f>'Salary Menu MIS 3382'!A348</f>
        <v>415--</v>
      </c>
      <c r="B348" s="940" t="str">
        <f>'Salary Menu MIS 3382'!B348</f>
        <v>Classroom Assistant - ESE - Less than 4 hours</v>
      </c>
      <c r="C348" s="828">
        <f>ROUND('Salary Menu MIS 3382'!D348/7.5,2)</f>
        <v>0</v>
      </c>
      <c r="D348" s="244"/>
      <c r="E348" s="244"/>
      <c r="F348" s="244"/>
      <c r="G348" s="244"/>
      <c r="H348" s="244"/>
      <c r="I348" s="244"/>
      <c r="J348" s="553"/>
      <c r="K348" s="856"/>
      <c r="L348" s="238"/>
      <c r="M348" s="844"/>
    </row>
    <row r="349" spans="1:13" ht="18" hidden="1" customHeight="1" x14ac:dyDescent="0.3">
      <c r="A349" s="946" t="str">
        <f>'Salary Menu MIS 3382'!A349</f>
        <v>-----</v>
      </c>
      <c r="B349" s="947" t="str">
        <f>'Salary Menu MIS 3382'!B349</f>
        <v>Instructional - Other:</v>
      </c>
      <c r="C349" s="245">
        <f>'Salary Menu MIS 3382'!C349</f>
        <v>0</v>
      </c>
      <c r="D349" s="244"/>
      <c r="E349" s="244"/>
      <c r="F349" s="244"/>
      <c r="G349" s="244"/>
      <c r="H349" s="244"/>
      <c r="I349" s="244"/>
      <c r="J349" s="888"/>
      <c r="K349" s="889"/>
      <c r="L349" s="238"/>
      <c r="M349" s="844"/>
    </row>
    <row r="350" spans="1:13" ht="18" hidden="1" customHeight="1" x14ac:dyDescent="0.3">
      <c r="A350" s="946" t="str">
        <f>'Salary Menu MIS 3382'!A350</f>
        <v>-----</v>
      </c>
      <c r="B350" s="947" t="str">
        <f>'Salary Menu MIS 3382'!B350</f>
        <v>Non-Instructional - Other:</v>
      </c>
      <c r="C350" s="245">
        <f>'Salary Menu MIS 3382'!C350</f>
        <v>0</v>
      </c>
      <c r="D350" s="837"/>
      <c r="E350" s="837"/>
      <c r="F350" s="837"/>
      <c r="G350" s="837"/>
      <c r="H350" s="837"/>
      <c r="I350" s="837"/>
      <c r="J350" s="912"/>
      <c r="K350" s="913"/>
      <c r="L350" s="834"/>
      <c r="M350" s="836"/>
    </row>
    <row r="351" spans="1:13" s="450" customFormat="1" ht="12.75" hidden="1" customHeight="1" thickBot="1" x14ac:dyDescent="0.35">
      <c r="A351" s="922"/>
      <c r="B351" s="427" t="s">
        <v>220</v>
      </c>
      <c r="C351" s="428"/>
      <c r="D351" s="428"/>
      <c r="E351" s="428"/>
      <c r="F351" s="428"/>
      <c r="G351" s="428"/>
      <c r="H351" s="428"/>
      <c r="I351" s="428"/>
      <c r="J351" s="429"/>
      <c r="K351" s="513"/>
      <c r="L351" s="513"/>
      <c r="M351" s="609"/>
    </row>
    <row r="352" spans="1:13" ht="28.2" thickBot="1" x14ac:dyDescent="0.35">
      <c r="A352" s="847"/>
      <c r="B352" s="861" t="s">
        <v>117</v>
      </c>
      <c r="C352" s="846">
        <f>SUM(C336:C351)-C339</f>
        <v>1</v>
      </c>
      <c r="D352" s="847"/>
      <c r="E352" s="848"/>
      <c r="F352" s="848"/>
      <c r="G352" s="848"/>
      <c r="H352" s="848"/>
      <c r="I352" s="848"/>
      <c r="J352" s="848"/>
      <c r="K352" s="845"/>
      <c r="L352" s="845"/>
      <c r="M352" s="284"/>
    </row>
    <row r="353" spans="1:13" s="125" customFormat="1" ht="12.75" customHeight="1" x14ac:dyDescent="0.3">
      <c r="A353" s="433"/>
      <c r="B353" s="434"/>
      <c r="C353" s="434"/>
      <c r="D353" s="436"/>
      <c r="E353" s="436"/>
      <c r="F353" s="436"/>
      <c r="G353" s="436"/>
      <c r="H353" s="436"/>
      <c r="I353" s="436"/>
      <c r="J353" s="874"/>
      <c r="K353" s="874"/>
      <c r="L353" s="874"/>
      <c r="M353" s="875"/>
    </row>
    <row r="354" spans="1:13" s="125" customFormat="1" ht="12.75" customHeight="1" thickBot="1" x14ac:dyDescent="0.35">
      <c r="A354" s="876"/>
      <c r="B354" s="877"/>
      <c r="C354" s="877"/>
      <c r="D354" s="878"/>
      <c r="E354" s="878"/>
      <c r="F354" s="878"/>
      <c r="G354" s="878"/>
      <c r="H354" s="878"/>
      <c r="I354" s="878"/>
      <c r="J354" s="879"/>
      <c r="K354" s="879"/>
      <c r="L354" s="879"/>
      <c r="M354" s="880"/>
    </row>
    <row r="355" spans="1:13" s="125" customFormat="1" ht="18" customHeight="1" x14ac:dyDescent="0.3">
      <c r="A355" s="581" t="str">
        <f>'Salary Menu MIS 3382'!A355</f>
        <v>SAI - ESOL - Project 4110</v>
      </c>
      <c r="B355" s="289"/>
      <c r="C355" s="289"/>
      <c r="D355" s="291"/>
      <c r="E355" s="291"/>
      <c r="F355" s="291"/>
      <c r="G355" s="291"/>
      <c r="H355" s="291"/>
      <c r="I355" s="291"/>
      <c r="J355" s="292"/>
      <c r="K355" s="292"/>
      <c r="L355" s="292"/>
      <c r="M355" s="332"/>
    </row>
    <row r="356" spans="1:13" s="125" customFormat="1" ht="18" customHeight="1" thickBot="1" x14ac:dyDescent="0.35">
      <c r="A356" s="849" t="str">
        <f>'Salary Menu MIS 3382'!A356</f>
        <v>43400</v>
      </c>
      <c r="B356" s="850" t="str">
        <f>'Salary Menu MIS 3382'!B356</f>
        <v>Interpreter - ESOL</v>
      </c>
      <c r="C356" s="336">
        <f>'Salary Menu MIS 3382'!C356</f>
        <v>1</v>
      </c>
      <c r="D356" s="914"/>
      <c r="E356" s="914"/>
      <c r="F356" s="914"/>
      <c r="G356" s="914"/>
      <c r="H356" s="914"/>
      <c r="I356" s="914"/>
      <c r="J356" s="915"/>
      <c r="K356" s="916"/>
      <c r="L356" s="831"/>
      <c r="M356" s="833"/>
    </row>
    <row r="357" spans="1:13" ht="28.2" thickBot="1" x14ac:dyDescent="0.35">
      <c r="A357" s="847"/>
      <c r="B357" s="948" t="s">
        <v>1648</v>
      </c>
      <c r="C357" s="846">
        <f>SUM(C356)</f>
        <v>1</v>
      </c>
      <c r="D357" s="847"/>
      <c r="E357" s="848"/>
      <c r="F357" s="848"/>
      <c r="G357" s="848"/>
      <c r="H357" s="848"/>
      <c r="I357" s="848"/>
      <c r="J357" s="848"/>
      <c r="K357" s="845"/>
      <c r="L357" s="845"/>
      <c r="M357" s="284"/>
    </row>
    <row r="358" spans="1:13" s="125" customFormat="1" ht="12.75" customHeight="1" x14ac:dyDescent="0.3">
      <c r="A358" s="433"/>
      <c r="B358" s="434"/>
      <c r="C358" s="434"/>
      <c r="D358" s="436"/>
      <c r="E358" s="436"/>
      <c r="F358" s="436"/>
      <c r="G358" s="436"/>
      <c r="H358" s="436"/>
      <c r="I358" s="436"/>
      <c r="J358" s="874"/>
      <c r="K358" s="874"/>
      <c r="L358" s="874"/>
      <c r="M358" s="875"/>
    </row>
    <row r="359" spans="1:13" s="125" customFormat="1" ht="12.75" customHeight="1" thickBot="1" x14ac:dyDescent="0.35">
      <c r="A359" s="876"/>
      <c r="B359" s="877"/>
      <c r="C359" s="877"/>
      <c r="D359" s="878"/>
      <c r="E359" s="878"/>
      <c r="F359" s="878"/>
      <c r="G359" s="878"/>
      <c r="H359" s="878"/>
      <c r="I359" s="878"/>
      <c r="J359" s="879"/>
      <c r="K359" s="879"/>
      <c r="L359" s="879"/>
      <c r="M359" s="880"/>
    </row>
    <row r="360" spans="1:13" s="450" customFormat="1" ht="15" hidden="1" customHeight="1" x14ac:dyDescent="0.3">
      <c r="A360" s="520" t="str">
        <f>'Salary Menu MIS 3382'!A360</f>
        <v>SAI - Fine Arts/P. E. - Project 0111</v>
      </c>
      <c r="B360" s="521"/>
      <c r="C360" s="521"/>
      <c r="D360" s="522"/>
      <c r="E360" s="522"/>
      <c r="F360" s="522"/>
      <c r="G360" s="522"/>
      <c r="H360" s="522"/>
      <c r="I360" s="522"/>
      <c r="J360" s="523"/>
      <c r="K360" s="523"/>
      <c r="L360" s="523"/>
      <c r="M360" s="454"/>
    </row>
    <row r="361" spans="1:13" s="450" customFormat="1" ht="18" hidden="1" customHeight="1" x14ac:dyDescent="0.3">
      <c r="A361" s="862" t="str">
        <f>'Salary Menu MIS 3382'!A361</f>
        <v>1----</v>
      </c>
      <c r="B361" s="863" t="str">
        <f>'Salary Menu MIS 3382'!B361</f>
        <v>Teacher</v>
      </c>
      <c r="C361" s="462">
        <f>'Salary Menu MIS 3382'!C361</f>
        <v>0</v>
      </c>
      <c r="D361" s="461"/>
      <c r="E361" s="461"/>
      <c r="F361" s="461"/>
      <c r="G361" s="461"/>
      <c r="H361" s="461"/>
      <c r="I361" s="461"/>
      <c r="J361" s="885"/>
      <c r="K361" s="886"/>
      <c r="L361" s="823"/>
      <c r="M361" s="864"/>
    </row>
    <row r="362" spans="1:13" s="450" customFormat="1" ht="18" hidden="1" customHeight="1" thickBot="1" x14ac:dyDescent="0.35">
      <c r="A362" s="929"/>
      <c r="B362" s="930"/>
      <c r="C362" s="824"/>
      <c r="D362" s="931"/>
      <c r="E362" s="931"/>
      <c r="F362" s="931"/>
      <c r="G362" s="931"/>
      <c r="H362" s="931"/>
      <c r="I362" s="931"/>
      <c r="J362" s="949"/>
      <c r="K362" s="949"/>
      <c r="L362" s="933"/>
      <c r="M362" s="934"/>
    </row>
    <row r="363" spans="1:13" s="450" customFormat="1" ht="28.2" hidden="1" thickBot="1" x14ac:dyDescent="0.35">
      <c r="A363" s="900"/>
      <c r="B363" s="901" t="s">
        <v>1786</v>
      </c>
      <c r="C363" s="902">
        <f>SUM(C361)</f>
        <v>0</v>
      </c>
      <c r="D363" s="900"/>
      <c r="E363" s="903"/>
      <c r="F363" s="903"/>
      <c r="G363" s="903"/>
      <c r="H363" s="903"/>
      <c r="I363" s="903"/>
      <c r="J363" s="903"/>
      <c r="K363" s="904"/>
      <c r="L363" s="904"/>
      <c r="M363" s="826"/>
    </row>
    <row r="364" spans="1:13" s="450" customFormat="1" ht="12.75" hidden="1" customHeight="1" thickBot="1" x14ac:dyDescent="0.35">
      <c r="A364" s="475"/>
      <c r="B364" s="476"/>
      <c r="C364" s="476"/>
      <c r="D364" s="477"/>
      <c r="E364" s="477"/>
      <c r="F364" s="477"/>
      <c r="G364" s="477"/>
      <c r="H364" s="477"/>
      <c r="I364" s="477"/>
      <c r="J364" s="905"/>
      <c r="K364" s="905"/>
      <c r="L364" s="905"/>
      <c r="M364" s="906"/>
    </row>
    <row r="365" spans="1:13" s="450" customFormat="1" ht="12.75" hidden="1" customHeight="1" thickBot="1" x14ac:dyDescent="0.35">
      <c r="A365" s="475"/>
      <c r="B365" s="476"/>
      <c r="C365" s="476"/>
      <c r="D365" s="477"/>
      <c r="E365" s="477"/>
      <c r="F365" s="477"/>
      <c r="G365" s="477"/>
      <c r="H365" s="477"/>
      <c r="I365" s="477"/>
      <c r="J365" s="905"/>
      <c r="K365" s="905"/>
      <c r="L365" s="905"/>
      <c r="M365" s="906"/>
    </row>
    <row r="366" spans="1:13" s="125" customFormat="1" ht="18" customHeight="1" x14ac:dyDescent="0.3">
      <c r="A366" s="581" t="str">
        <f>'Salary Menu MIS 3382'!A366</f>
        <v>SAI - High School Reading Initiative - Project 0120</v>
      </c>
      <c r="B366" s="289"/>
      <c r="C366" s="289"/>
      <c r="D366" s="291"/>
      <c r="E366" s="291"/>
      <c r="F366" s="291"/>
      <c r="G366" s="291"/>
      <c r="H366" s="291"/>
      <c r="I366" s="291"/>
      <c r="J366" s="292"/>
      <c r="K366" s="292"/>
      <c r="L366" s="292"/>
      <c r="M366" s="332"/>
    </row>
    <row r="367" spans="1:13" ht="18" customHeight="1" x14ac:dyDescent="0.3">
      <c r="A367" s="1237" t="str">
        <f>'Salary Menu MIS 3382'!A367</f>
        <v>1----</v>
      </c>
      <c r="B367" s="1238" t="str">
        <f>'Salary Menu MIS 3382'!B367</f>
        <v>Teacher</v>
      </c>
      <c r="C367" s="336">
        <f>'Salary Menu MIS 3382'!C367</f>
        <v>0</v>
      </c>
      <c r="D367" s="244"/>
      <c r="E367" s="244"/>
      <c r="F367" s="244"/>
      <c r="G367" s="244"/>
      <c r="H367" s="244"/>
      <c r="I367" s="244"/>
      <c r="J367" s="553"/>
      <c r="K367" s="856"/>
      <c r="L367" s="238"/>
      <c r="M367" s="844"/>
    </row>
    <row r="368" spans="1:13" ht="18" customHeight="1" thickBot="1" x14ac:dyDescent="0.35">
      <c r="A368" s="1237" t="str">
        <f>'Salary Menu MIS 3382'!A368</f>
        <v>41---</v>
      </c>
      <c r="B368" s="1238" t="str">
        <f>'Salary Menu MIS 3382'!B368</f>
        <v>Classroom Assistant - Full Time - 9 Month</v>
      </c>
      <c r="C368" s="336">
        <f>'Salary Menu MIS 3382'!C368</f>
        <v>0</v>
      </c>
      <c r="D368" s="244"/>
      <c r="E368" s="244"/>
      <c r="F368" s="244"/>
      <c r="G368" s="244"/>
      <c r="H368" s="244"/>
      <c r="I368" s="244"/>
      <c r="J368" s="553"/>
      <c r="K368" s="856"/>
      <c r="L368" s="238"/>
      <c r="M368" s="844"/>
    </row>
    <row r="369" spans="1:13" s="450" customFormat="1" ht="12.75" hidden="1" customHeight="1" thickBot="1" x14ac:dyDescent="0.35">
      <c r="A369" s="922"/>
      <c r="B369" s="427" t="s">
        <v>220</v>
      </c>
      <c r="C369" s="428"/>
      <c r="D369" s="428"/>
      <c r="E369" s="428"/>
      <c r="F369" s="428"/>
      <c r="G369" s="428"/>
      <c r="H369" s="428"/>
      <c r="I369" s="428"/>
      <c r="J369" s="429"/>
      <c r="K369" s="513"/>
      <c r="L369" s="513"/>
      <c r="M369" s="609"/>
    </row>
    <row r="370" spans="1:13" ht="28.2" thickBot="1" x14ac:dyDescent="0.35">
      <c r="A370" s="847"/>
      <c r="B370" s="948" t="s">
        <v>1787</v>
      </c>
      <c r="C370" s="846">
        <f>SUM(C367:C369)</f>
        <v>0</v>
      </c>
      <c r="D370" s="847"/>
      <c r="E370" s="848"/>
      <c r="F370" s="848"/>
      <c r="G370" s="848"/>
      <c r="H370" s="848"/>
      <c r="I370" s="848"/>
      <c r="J370" s="848"/>
      <c r="K370" s="845"/>
      <c r="L370" s="845"/>
      <c r="M370" s="284"/>
    </row>
    <row r="371" spans="1:13" s="125" customFormat="1" ht="12.75" customHeight="1" x14ac:dyDescent="0.3">
      <c r="A371" s="433"/>
      <c r="B371" s="434"/>
      <c r="C371" s="434"/>
      <c r="D371" s="436"/>
      <c r="E371" s="436"/>
      <c r="F371" s="436"/>
      <c r="G371" s="436"/>
      <c r="H371" s="436"/>
      <c r="I371" s="436"/>
      <c r="J371" s="874"/>
      <c r="K371" s="874"/>
      <c r="L371" s="874"/>
      <c r="M371" s="875"/>
    </row>
    <row r="372" spans="1:13" s="125" customFormat="1" ht="12.75" customHeight="1" thickBot="1" x14ac:dyDescent="0.35">
      <c r="A372" s="876"/>
      <c r="B372" s="877"/>
      <c r="C372" s="877"/>
      <c r="D372" s="878"/>
      <c r="E372" s="878"/>
      <c r="F372" s="878"/>
      <c r="G372" s="878"/>
      <c r="H372" s="878"/>
      <c r="I372" s="878"/>
      <c r="J372" s="879"/>
      <c r="K372" s="879"/>
      <c r="L372" s="879"/>
      <c r="M372" s="880"/>
    </row>
    <row r="373" spans="1:13" s="125" customFormat="1" ht="18" customHeight="1" x14ac:dyDescent="0.3">
      <c r="A373" s="581" t="str">
        <f>'Salary Menu MIS 3382'!A373</f>
        <v>SAI - Learning Strategies - Project 9162</v>
      </c>
      <c r="B373" s="289"/>
      <c r="C373" s="289"/>
      <c r="D373" s="291"/>
      <c r="E373" s="291"/>
      <c r="F373" s="291"/>
      <c r="G373" s="291"/>
      <c r="H373" s="291"/>
      <c r="I373" s="291"/>
      <c r="J373" s="292"/>
      <c r="K373" s="292"/>
      <c r="L373" s="292"/>
      <c r="M373" s="332"/>
    </row>
    <row r="374" spans="1:13" ht="18" customHeight="1" thickBot="1" x14ac:dyDescent="0.35">
      <c r="A374" s="1237" t="str">
        <f>'Salary Menu MIS 3382'!A374</f>
        <v>415--</v>
      </c>
      <c r="B374" s="1238" t="str">
        <f>'Salary Menu MIS 3382'!B374</f>
        <v>Classroom Assistant - ESE - Full Time</v>
      </c>
      <c r="C374" s="336">
        <f>'Salary Menu MIS 3382'!C374</f>
        <v>0</v>
      </c>
      <c r="D374" s="244"/>
      <c r="E374" s="244"/>
      <c r="F374" s="244"/>
      <c r="G374" s="244"/>
      <c r="H374" s="244"/>
      <c r="I374" s="244"/>
      <c r="J374" s="553"/>
      <c r="K374" s="856"/>
      <c r="L374" s="238"/>
      <c r="M374" s="844"/>
    </row>
    <row r="375" spans="1:13" s="450" customFormat="1" ht="12.75" hidden="1" customHeight="1" thickBot="1" x14ac:dyDescent="0.35">
      <c r="A375" s="922"/>
      <c r="B375" s="427" t="s">
        <v>220</v>
      </c>
      <c r="C375" s="428"/>
      <c r="D375" s="428"/>
      <c r="E375" s="428"/>
      <c r="F375" s="428"/>
      <c r="G375" s="428"/>
      <c r="H375" s="428"/>
      <c r="I375" s="428"/>
      <c r="J375" s="429"/>
      <c r="K375" s="513"/>
      <c r="L375" s="513"/>
      <c r="M375" s="609"/>
    </row>
    <row r="376" spans="1:13" ht="28.2" thickBot="1" x14ac:dyDescent="0.35">
      <c r="A376" s="847"/>
      <c r="B376" s="948" t="s">
        <v>1649</v>
      </c>
      <c r="C376" s="846">
        <f>SUM(C374:C375)</f>
        <v>0</v>
      </c>
      <c r="D376" s="847"/>
      <c r="E376" s="848"/>
      <c r="F376" s="848"/>
      <c r="G376" s="848"/>
      <c r="H376" s="848"/>
      <c r="I376" s="848"/>
      <c r="J376" s="848"/>
      <c r="K376" s="845"/>
      <c r="L376" s="845"/>
      <c r="M376" s="284"/>
    </row>
    <row r="377" spans="1:13" s="125" customFormat="1" ht="12.75" customHeight="1" thickBot="1" x14ac:dyDescent="0.35">
      <c r="A377" s="433"/>
      <c r="B377" s="434"/>
      <c r="C377" s="434"/>
      <c r="D377" s="436"/>
      <c r="E377" s="436"/>
      <c r="F377" s="436"/>
      <c r="G377" s="436"/>
      <c r="H377" s="436"/>
      <c r="I377" s="436"/>
      <c r="J377" s="874"/>
      <c r="K377" s="874"/>
      <c r="L377" s="874"/>
      <c r="M377" s="875"/>
    </row>
    <row r="378" spans="1:13" s="125" customFormat="1" ht="18" customHeight="1" x14ac:dyDescent="0.3">
      <c r="A378" s="581" t="str">
        <f>'Salary Menu MIS 3382'!A378</f>
        <v>SAI - Response to Intervention - Project 0110</v>
      </c>
      <c r="B378" s="289"/>
      <c r="C378" s="289"/>
      <c r="D378" s="291"/>
      <c r="E378" s="291"/>
      <c r="F378" s="291"/>
      <c r="G378" s="291"/>
      <c r="H378" s="291"/>
      <c r="I378" s="291"/>
      <c r="J378" s="292"/>
      <c r="K378" s="292"/>
      <c r="L378" s="292"/>
      <c r="M378" s="332"/>
    </row>
    <row r="379" spans="1:13" ht="18" customHeight="1" thickBot="1" x14ac:dyDescent="0.35">
      <c r="A379" s="1343" t="str">
        <f>'Salary Menu MIS 3382'!A379</f>
        <v>1----</v>
      </c>
      <c r="B379" s="1238" t="str">
        <f>'Salary Menu MIS 3382'!B379</f>
        <v>Teacher</v>
      </c>
      <c r="C379" s="336">
        <f>'Salary Menu MIS 3382'!C379</f>
        <v>0.25</v>
      </c>
      <c r="D379" s="244"/>
      <c r="E379" s="244"/>
      <c r="F379" s="244"/>
      <c r="G379" s="244"/>
      <c r="H379" s="244"/>
      <c r="I379" s="244"/>
      <c r="J379" s="553"/>
      <c r="K379" s="856"/>
      <c r="L379" s="238"/>
      <c r="M379" s="844"/>
    </row>
    <row r="380" spans="1:13" s="450" customFormat="1" ht="12.75" hidden="1" customHeight="1" thickBot="1" x14ac:dyDescent="0.35">
      <c r="A380" s="922"/>
      <c r="B380" s="427" t="s">
        <v>220</v>
      </c>
      <c r="C380" s="428"/>
      <c r="D380" s="428"/>
      <c r="E380" s="428"/>
      <c r="F380" s="428"/>
      <c r="G380" s="428"/>
      <c r="H380" s="428"/>
      <c r="I380" s="428"/>
      <c r="J380" s="429"/>
      <c r="K380" s="513"/>
      <c r="L380" s="513"/>
      <c r="M380" s="609"/>
    </row>
    <row r="381" spans="1:13" s="774" customFormat="1" ht="28.2" thickBot="1" x14ac:dyDescent="0.35">
      <c r="A381" s="1208"/>
      <c r="B381" s="1209" t="s">
        <v>1788</v>
      </c>
      <c r="C381" s="1210">
        <f>SUM(C379:C380)</f>
        <v>0.25</v>
      </c>
      <c r="D381" s="1208"/>
      <c r="E381" s="1211"/>
      <c r="F381" s="1211"/>
      <c r="G381" s="1211"/>
      <c r="H381" s="1211"/>
      <c r="I381" s="1211"/>
      <c r="J381" s="1211"/>
      <c r="K381" s="1212"/>
      <c r="L381" s="1212"/>
      <c r="M381" s="1213"/>
    </row>
    <row r="382" spans="1:13" s="774" customFormat="1" ht="12.75" customHeight="1" x14ac:dyDescent="0.3">
      <c r="A382" s="1214"/>
      <c r="B382" s="1215"/>
      <c r="C382" s="1215"/>
      <c r="D382" s="1216"/>
      <c r="E382" s="1216"/>
      <c r="F382" s="1216"/>
      <c r="G382" s="1216"/>
      <c r="H382" s="1216"/>
      <c r="I382" s="1216"/>
      <c r="J382" s="1217"/>
      <c r="K382" s="1217"/>
      <c r="L382" s="1217"/>
      <c r="M382" s="1218"/>
    </row>
    <row r="383" spans="1:13" s="774" customFormat="1" ht="12.75" customHeight="1" thickBot="1" x14ac:dyDescent="0.35">
      <c r="A383" s="1187"/>
      <c r="B383" s="1188"/>
      <c r="C383" s="1188"/>
      <c r="D383" s="1189"/>
      <c r="E383" s="1189"/>
      <c r="F383" s="1189"/>
      <c r="G383" s="1189"/>
      <c r="H383" s="1189"/>
      <c r="I383" s="1189"/>
      <c r="J383" s="1219"/>
      <c r="K383" s="1219"/>
      <c r="L383" s="1219"/>
      <c r="M383" s="1191"/>
    </row>
    <row r="384" spans="1:13" s="774" customFormat="1" ht="18" customHeight="1" x14ac:dyDescent="0.3">
      <c r="A384" s="1194" t="str">
        <f>'Salary Menu MIS 3382'!A384</f>
        <v>School Assistant Principals - District Funded - Project 3010</v>
      </c>
      <c r="B384" s="501"/>
      <c r="C384" s="501"/>
      <c r="D384" s="531"/>
      <c r="E384" s="531"/>
      <c r="F384" s="531"/>
      <c r="G384" s="531"/>
      <c r="H384" s="531"/>
      <c r="I384" s="531"/>
      <c r="J384" s="532"/>
      <c r="K384" s="532"/>
      <c r="L384" s="532"/>
      <c r="M384" s="416"/>
    </row>
    <row r="385" spans="1:43" s="774" customFormat="1" ht="18" customHeight="1" x14ac:dyDescent="0.3">
      <c r="A385" s="1195" t="str">
        <f>'Salary Menu MIS 3382'!A385</f>
        <v>31240</v>
      </c>
      <c r="B385" s="1196" t="str">
        <f>'Salary Menu MIS 3382'!B385</f>
        <v>Assistant Principal II</v>
      </c>
      <c r="C385" s="1220">
        <f>'Salary Menu MIS 3382'!C385</f>
        <v>0</v>
      </c>
      <c r="D385" s="1197"/>
      <c r="E385" s="1197"/>
      <c r="F385" s="1197"/>
      <c r="G385" s="1197"/>
      <c r="H385" s="1197"/>
      <c r="I385" s="1197"/>
      <c r="J385" s="1198"/>
      <c r="K385" s="1199"/>
      <c r="L385" s="1200"/>
      <c r="M385" s="1201"/>
    </row>
    <row r="386" spans="1:43" s="774" customFormat="1" ht="18" customHeight="1" x14ac:dyDescent="0.3">
      <c r="A386" s="1222" t="str">
        <f>'Salary Menu MIS 3382'!A386</f>
        <v>31220</v>
      </c>
      <c r="B386" s="1223" t="str">
        <f>'Salary Menu MIS 3382'!B386</f>
        <v>Assistant Principal II - 10 Month</v>
      </c>
      <c r="C386" s="1224">
        <f>'Salary Menu MIS 3382'!C386</f>
        <v>0</v>
      </c>
      <c r="D386" s="1225"/>
      <c r="E386" s="1225"/>
      <c r="F386" s="1225"/>
      <c r="G386" s="1225"/>
      <c r="H386" s="1225"/>
      <c r="I386" s="1225"/>
      <c r="J386" s="1226"/>
      <c r="K386" s="1227"/>
      <c r="L386" s="1228"/>
      <c r="M386" s="1229"/>
    </row>
    <row r="387" spans="1:43" s="774" customFormat="1" ht="12.75" customHeight="1" thickBot="1" x14ac:dyDescent="0.35">
      <c r="A387" s="1202"/>
      <c r="B387" s="1203" t="s">
        <v>220</v>
      </c>
      <c r="C387" s="1204"/>
      <c r="D387" s="1204"/>
      <c r="E387" s="1204"/>
      <c r="F387" s="1204"/>
      <c r="G387" s="1204"/>
      <c r="H387" s="1204"/>
      <c r="I387" s="1204"/>
      <c r="J387" s="1205"/>
      <c r="K387" s="1206"/>
      <c r="L387" s="1206"/>
      <c r="M387" s="1207"/>
    </row>
    <row r="388" spans="1:43" s="774" customFormat="1" ht="28.2" thickBot="1" x14ac:dyDescent="0.35">
      <c r="A388" s="1208"/>
      <c r="B388" s="1209" t="s">
        <v>1785</v>
      </c>
      <c r="C388" s="1210">
        <f>SUM(C385:C387)</f>
        <v>0</v>
      </c>
      <c r="D388" s="1208"/>
      <c r="E388" s="1211"/>
      <c r="F388" s="1211"/>
      <c r="G388" s="1211"/>
      <c r="H388" s="1211"/>
      <c r="I388" s="1211"/>
      <c r="J388" s="1211"/>
      <c r="K388" s="1212"/>
      <c r="L388" s="1212"/>
      <c r="M388" s="1213"/>
    </row>
    <row r="389" spans="1:43" s="774" customFormat="1" ht="12.75" customHeight="1" x14ac:dyDescent="0.3">
      <c r="A389" s="1214"/>
      <c r="B389" s="1215"/>
      <c r="C389" s="1215"/>
      <c r="D389" s="1216"/>
      <c r="E389" s="1216"/>
      <c r="F389" s="1216"/>
      <c r="G389" s="1216"/>
      <c r="H389" s="1216"/>
      <c r="I389" s="1216"/>
      <c r="J389" s="1217"/>
      <c r="K389" s="1217"/>
      <c r="L389" s="1217"/>
      <c r="M389" s="1218"/>
    </row>
    <row r="390" spans="1:43" s="774" customFormat="1" ht="12.75" customHeight="1" thickBot="1" x14ac:dyDescent="0.35">
      <c r="A390" s="1187"/>
      <c r="B390" s="1188"/>
      <c r="C390" s="1188"/>
      <c r="D390" s="1189"/>
      <c r="E390" s="1189"/>
      <c r="F390" s="1189"/>
      <c r="G390" s="1189"/>
      <c r="H390" s="1189"/>
      <c r="I390" s="1189"/>
      <c r="J390" s="1219"/>
      <c r="K390" s="1219"/>
      <c r="L390" s="1219"/>
      <c r="M390" s="1191"/>
    </row>
    <row r="391" spans="1:43" s="951" customFormat="1" ht="15" hidden="1" customHeight="1" x14ac:dyDescent="0.3">
      <c r="A391" s="636" t="str">
        <f>+'Salary Menu MIS 3382'!A391</f>
        <v>VPK - Year Long - Project 0132</v>
      </c>
      <c r="B391" s="637"/>
      <c r="C391" s="637"/>
      <c r="D391" s="638"/>
      <c r="E391" s="638"/>
      <c r="F391" s="638"/>
      <c r="G391" s="638"/>
      <c r="H391" s="638"/>
      <c r="I391" s="638"/>
      <c r="J391" s="639"/>
      <c r="K391" s="639"/>
      <c r="L391" s="639"/>
      <c r="M391" s="640"/>
    </row>
    <row r="392" spans="1:43" s="951" customFormat="1" ht="18" hidden="1" customHeight="1" x14ac:dyDescent="0.3">
      <c r="A392" s="952" t="str">
        <f>'Salary Menu MIS 3382'!A392</f>
        <v>42410</v>
      </c>
      <c r="B392" s="953" t="str">
        <f>'Salary Menu MIS 3382'!B392</f>
        <v>Child Development Associate</v>
      </c>
      <c r="C392" s="550">
        <f>'Salary Menu MIS 3382'!C393</f>
        <v>0</v>
      </c>
      <c r="D392" s="549"/>
      <c r="E392" s="549"/>
      <c r="F392" s="549"/>
      <c r="G392" s="549"/>
      <c r="H392" s="549"/>
      <c r="I392" s="549"/>
      <c r="J392" s="954"/>
      <c r="K392" s="955"/>
      <c r="L392" s="648"/>
      <c r="M392" s="956"/>
    </row>
    <row r="393" spans="1:43" s="951" customFormat="1" ht="18" hidden="1" customHeight="1" x14ac:dyDescent="0.3">
      <c r="A393" s="957" t="str">
        <f>'Salary Menu MIS 3382'!A393</f>
        <v>41---</v>
      </c>
      <c r="B393" s="958" t="str">
        <f>'Salary Menu MIS 3382'!B393</f>
        <v>Classroom Assistant - Full Time - 9 Month</v>
      </c>
      <c r="C393" s="550">
        <f>'Salary Menu MIS 3382'!C394</f>
        <v>0</v>
      </c>
      <c r="D393" s="549"/>
      <c r="E393" s="549"/>
      <c r="F393" s="549"/>
      <c r="G393" s="549"/>
      <c r="H393" s="549"/>
      <c r="I393" s="549"/>
      <c r="J393" s="954"/>
      <c r="K393" s="955"/>
      <c r="L393" s="648"/>
      <c r="M393" s="956"/>
    </row>
    <row r="394" spans="1:43" s="951" customFormat="1" ht="18" hidden="1" customHeight="1" x14ac:dyDescent="0.3">
      <c r="A394" s="957" t="str">
        <f>'Salary Menu MIS 3382'!A394</f>
        <v>41---</v>
      </c>
      <c r="B394" s="958" t="str">
        <f>'Salary Menu MIS 3382'!B394</f>
        <v>Classroom Assistant - Less than 4 hours</v>
      </c>
      <c r="C394" s="550">
        <f>ROUND('Salary Menu MIS 3382'!D394/7.5,2)</f>
        <v>0</v>
      </c>
      <c r="D394" s="549"/>
      <c r="E394" s="549"/>
      <c r="F394" s="549"/>
      <c r="G394" s="549"/>
      <c r="H394" s="549"/>
      <c r="I394" s="549"/>
      <c r="J394" s="954"/>
      <c r="K394" s="955"/>
      <c r="L394" s="648"/>
      <c r="M394" s="956"/>
    </row>
    <row r="395" spans="1:43" s="951" customFormat="1" ht="12.75" hidden="1" customHeight="1" thickBot="1" x14ac:dyDescent="0.35">
      <c r="A395" s="959"/>
      <c r="B395" s="960" t="s">
        <v>220</v>
      </c>
      <c r="C395" s="961"/>
      <c r="D395" s="961"/>
      <c r="E395" s="961"/>
      <c r="F395" s="961"/>
      <c r="G395" s="961"/>
      <c r="H395" s="961"/>
      <c r="I395" s="961"/>
      <c r="J395" s="962"/>
      <c r="K395" s="666"/>
      <c r="L395" s="666"/>
      <c r="M395" s="963"/>
    </row>
    <row r="396" spans="1:43" s="951" customFormat="1" ht="28.2" hidden="1" thickBot="1" x14ac:dyDescent="0.35">
      <c r="A396" s="964"/>
      <c r="B396" s="965" t="s">
        <v>1815</v>
      </c>
      <c r="C396" s="966">
        <f>SUM(C392:C395)</f>
        <v>0</v>
      </c>
      <c r="D396" s="964"/>
      <c r="E396" s="967"/>
      <c r="F396" s="967"/>
      <c r="G396" s="967"/>
      <c r="H396" s="967"/>
      <c r="I396" s="967"/>
      <c r="J396" s="967"/>
      <c r="K396" s="968"/>
      <c r="L396" s="968"/>
      <c r="M396" s="969"/>
    </row>
    <row r="397" spans="1:43" s="951" customFormat="1" ht="12.75" hidden="1" customHeight="1" x14ac:dyDescent="0.3">
      <c r="A397" s="671"/>
      <c r="B397" s="672"/>
      <c r="C397" s="672"/>
      <c r="D397" s="673"/>
      <c r="E397" s="673"/>
      <c r="F397" s="673"/>
      <c r="G397" s="673"/>
      <c r="H397" s="673"/>
      <c r="I397" s="673"/>
      <c r="J397" s="970"/>
      <c r="K397" s="970"/>
      <c r="L397" s="970"/>
      <c r="M397" s="971"/>
    </row>
    <row r="398" spans="1:43" s="951" customFormat="1" ht="12.75" hidden="1" customHeight="1" thickBot="1" x14ac:dyDescent="0.35">
      <c r="A398" s="972"/>
      <c r="B398" s="973"/>
      <c r="C398" s="973"/>
      <c r="D398" s="974"/>
      <c r="E398" s="974"/>
      <c r="F398" s="974"/>
      <c r="G398" s="974"/>
      <c r="H398" s="974"/>
      <c r="I398" s="974"/>
      <c r="J398" s="975"/>
      <c r="K398" s="975"/>
      <c r="L398" s="975"/>
      <c r="M398" s="976"/>
    </row>
    <row r="399" spans="1:43" s="125" customFormat="1" ht="18" customHeight="1" x14ac:dyDescent="0.3">
      <c r="A399" s="1404" t="str">
        <f>'Salary Menu MIS 3382'!A399:E399</f>
        <v>Workforce Development - Project 5110</v>
      </c>
      <c r="B399" s="1420"/>
      <c r="C399" s="1420"/>
      <c r="D399" s="1420"/>
      <c r="E399" s="1420"/>
      <c r="F399" s="1420"/>
      <c r="G399" s="1420"/>
      <c r="H399" s="1420"/>
      <c r="I399" s="1420"/>
      <c r="J399" s="1420"/>
      <c r="K399" s="490"/>
      <c r="L399" s="490"/>
      <c r="M399" s="332"/>
    </row>
    <row r="400" spans="1:43" s="857" customFormat="1" ht="18" customHeight="1" x14ac:dyDescent="0.3">
      <c r="A400" s="1222" t="str">
        <f>'Salary Menu MIS 3382'!A400</f>
        <v>1----</v>
      </c>
      <c r="B400" s="1344" t="str">
        <f>'Salary Menu MIS 3382'!B400</f>
        <v>Teacher - Vocational - 10 Month</v>
      </c>
      <c r="C400" s="248">
        <f>'Salary Menu MIS 3382'!C400</f>
        <v>0</v>
      </c>
      <c r="D400" s="977"/>
      <c r="E400" s="977"/>
      <c r="F400" s="977"/>
      <c r="G400" s="977"/>
      <c r="H400" s="977"/>
      <c r="I400" s="977"/>
      <c r="J400" s="978"/>
      <c r="K400" s="979"/>
      <c r="L400" s="978"/>
      <c r="M400" s="980"/>
      <c r="N400" s="167"/>
      <c r="O400" s="167"/>
      <c r="P400" s="167"/>
      <c r="Q400" s="167"/>
      <c r="R400" s="167"/>
      <c r="S400" s="167"/>
      <c r="T400" s="167"/>
      <c r="U400" s="167"/>
      <c r="V400" s="167"/>
      <c r="W400" s="167"/>
      <c r="X400" s="167"/>
      <c r="Y400" s="167"/>
      <c r="Z400" s="167"/>
      <c r="AA400" s="167"/>
      <c r="AB400" s="167"/>
      <c r="AC400" s="167"/>
      <c r="AD400" s="167"/>
      <c r="AE400" s="167"/>
      <c r="AF400" s="167"/>
      <c r="AG400" s="167"/>
      <c r="AH400" s="167"/>
      <c r="AI400" s="167"/>
      <c r="AJ400" s="167"/>
      <c r="AK400" s="167"/>
      <c r="AL400" s="167"/>
      <c r="AM400" s="167"/>
      <c r="AN400" s="167"/>
      <c r="AO400" s="167"/>
      <c r="AP400" s="167"/>
      <c r="AQ400" s="167"/>
    </row>
    <row r="401" spans="1:43" s="857" customFormat="1" ht="18" customHeight="1" x14ac:dyDescent="0.3">
      <c r="A401" s="1237" t="str">
        <f>'Salary Menu MIS 3382'!A401</f>
        <v>1----</v>
      </c>
      <c r="B401" s="1238" t="str">
        <f>'Salary Menu MIS 3382'!B401</f>
        <v>Teacher - Vocational - 12 Month</v>
      </c>
      <c r="C401" s="248">
        <f>'Salary Menu MIS 3382'!C401</f>
        <v>0</v>
      </c>
      <c r="D401" s="238"/>
      <c r="E401" s="238"/>
      <c r="F401" s="238"/>
      <c r="G401" s="238"/>
      <c r="H401" s="238"/>
      <c r="I401" s="238"/>
      <c r="J401" s="553"/>
      <c r="K401" s="981"/>
      <c r="L401" s="238"/>
      <c r="M401" s="844"/>
      <c r="N401" s="167"/>
      <c r="O401" s="167"/>
      <c r="P401" s="167"/>
      <c r="Q401" s="167"/>
      <c r="R401" s="167"/>
      <c r="S401" s="167"/>
      <c r="T401" s="167"/>
      <c r="U401" s="167"/>
      <c r="V401" s="167"/>
      <c r="W401" s="167"/>
      <c r="X401" s="167"/>
      <c r="Y401" s="167"/>
      <c r="Z401" s="167"/>
      <c r="AA401" s="167"/>
      <c r="AB401" s="167"/>
      <c r="AC401" s="167"/>
      <c r="AD401" s="167"/>
      <c r="AE401" s="167"/>
      <c r="AF401" s="167"/>
      <c r="AG401" s="167"/>
      <c r="AH401" s="167"/>
      <c r="AI401" s="167"/>
      <c r="AJ401" s="167"/>
      <c r="AK401" s="167"/>
      <c r="AL401" s="167"/>
      <c r="AM401" s="167"/>
      <c r="AN401" s="167"/>
      <c r="AO401" s="167"/>
      <c r="AP401" s="167"/>
      <c r="AQ401" s="167"/>
    </row>
    <row r="402" spans="1:43" s="857" customFormat="1" ht="18" customHeight="1" x14ac:dyDescent="0.3">
      <c r="A402" s="1237" t="str">
        <f>'Salary Menu MIS 3382'!A402</f>
        <v>1----</v>
      </c>
      <c r="B402" s="1238" t="str">
        <f>'Salary Menu MIS 3382'!B402</f>
        <v>Teacher - Less than 3.75 Hours</v>
      </c>
      <c r="C402" s="828">
        <f>ROUND('Salary Menu MIS 3382'!D402/7.5,2)</f>
        <v>0</v>
      </c>
      <c r="D402" s="238"/>
      <c r="E402" s="238"/>
      <c r="F402" s="238"/>
      <c r="G402" s="238"/>
      <c r="H402" s="238"/>
      <c r="I402" s="238"/>
      <c r="J402" s="553"/>
      <c r="K402" s="981"/>
      <c r="L402" s="238"/>
      <c r="M402" s="844"/>
    </row>
    <row r="403" spans="1:43" ht="18" customHeight="1" x14ac:dyDescent="0.3">
      <c r="A403" s="1237" t="str">
        <f>'Salary Menu MIS 3382'!A403</f>
        <v>1----</v>
      </c>
      <c r="B403" s="1238" t="str">
        <f>'Salary Menu MIS 3382'!B403</f>
        <v>Teacher - 12 Month</v>
      </c>
      <c r="C403" s="248">
        <f>'Salary Menu MIS 3382'!C403</f>
        <v>0</v>
      </c>
      <c r="D403" s="244"/>
      <c r="E403" s="244"/>
      <c r="F403" s="244"/>
      <c r="G403" s="244"/>
      <c r="H403" s="244"/>
      <c r="I403" s="244"/>
      <c r="J403" s="553"/>
      <c r="K403" s="981"/>
      <c r="L403" s="238"/>
      <c r="M403" s="844"/>
    </row>
    <row r="404" spans="1:43" s="858" customFormat="1" ht="18" customHeight="1" x14ac:dyDescent="0.3">
      <c r="A404" s="1237" t="str">
        <f>'Salary Menu MIS 3382'!A404</f>
        <v>12501</v>
      </c>
      <c r="B404" s="1238" t="str">
        <f>'Salary Menu MIS 3382'!B404&amp;" (Number of 6th Period Teachers)"</f>
        <v>Teacher - Hourly (Number of 6th Period Teachers)</v>
      </c>
      <c r="C404" s="829">
        <f>ROUND('Salary Menu MIS 3382'!D404/(196),2)</f>
        <v>0</v>
      </c>
      <c r="D404" s="238"/>
      <c r="E404" s="238"/>
      <c r="F404" s="238"/>
      <c r="G404" s="238"/>
      <c r="H404" s="238"/>
      <c r="I404" s="238"/>
      <c r="J404" s="553"/>
      <c r="K404" s="981"/>
      <c r="L404" s="238"/>
      <c r="M404" s="844"/>
    </row>
    <row r="405" spans="1:43" ht="18" customHeight="1" x14ac:dyDescent="0.3">
      <c r="A405" s="1237" t="str">
        <f>'Salary Menu MIS 3382'!A405</f>
        <v>41---</v>
      </c>
      <c r="B405" s="1238" t="str">
        <f>'Salary Menu MIS 3382'!B405</f>
        <v>Classroom Assistant - Full Time</v>
      </c>
      <c r="C405" s="248">
        <f>'Salary Menu MIS 3382'!C405</f>
        <v>0</v>
      </c>
      <c r="D405" s="238"/>
      <c r="E405" s="238"/>
      <c r="F405" s="238"/>
      <c r="G405" s="238"/>
      <c r="H405" s="238"/>
      <c r="I405" s="238"/>
      <c r="J405" s="553"/>
      <c r="K405" s="981"/>
      <c r="L405" s="238"/>
      <c r="M405" s="844"/>
    </row>
    <row r="406" spans="1:43" s="857" customFormat="1" ht="18" customHeight="1" x14ac:dyDescent="0.3">
      <c r="A406" s="1334" t="str">
        <f>'Salary Menu MIS 3382'!A406</f>
        <v>41---</v>
      </c>
      <c r="B406" s="1223" t="str">
        <f>'Salary Menu MIS 3382'!B406</f>
        <v>Classroom Assistant - Less than 4 hours</v>
      </c>
      <c r="C406" s="828">
        <f>ROUND('Salary Menu MIS 3382'!D406/7.5,2)</f>
        <v>0</v>
      </c>
      <c r="D406" s="690"/>
      <c r="E406" s="690"/>
      <c r="F406" s="690"/>
      <c r="G406" s="690"/>
      <c r="H406" s="690"/>
      <c r="I406" s="690"/>
      <c r="J406" s="923"/>
      <c r="K406" s="982"/>
      <c r="L406" s="982"/>
      <c r="M406" s="926"/>
    </row>
    <row r="407" spans="1:43" ht="18" customHeight="1" x14ac:dyDescent="0.3">
      <c r="A407" s="1237" t="str">
        <f>'Salary Menu MIS 3382'!A407</f>
        <v>41880</v>
      </c>
      <c r="B407" s="1238" t="str">
        <f>'Salary Menu MIS 3382'!B407</f>
        <v>Classroom Assistant - Vo-Tech</v>
      </c>
      <c r="C407" s="248">
        <f>'Salary Menu MIS 3382'!C407</f>
        <v>0</v>
      </c>
      <c r="D407" s="244"/>
      <c r="E407" s="244"/>
      <c r="F407" s="244"/>
      <c r="G407" s="244"/>
      <c r="H407" s="244"/>
      <c r="I407" s="244"/>
      <c r="J407" s="553"/>
      <c r="K407" s="983"/>
      <c r="L407" s="983"/>
      <c r="M407" s="844"/>
    </row>
    <row r="408" spans="1:43" s="1373" customFormat="1" ht="18" hidden="1" customHeight="1" x14ac:dyDescent="0.3">
      <c r="A408" s="1368" t="str">
        <f>'Salary Menu MIS 3382'!A408</f>
        <v>428---</v>
      </c>
      <c r="B408" s="1369" t="str">
        <f>'Salary Menu MIS 3382'!B408</f>
        <v>Custodian I - 12 Month</v>
      </c>
      <c r="C408" s="1230">
        <f>'Salary Menu MIS 3382'!C408</f>
        <v>0</v>
      </c>
      <c r="D408" s="1231"/>
      <c r="E408" s="1231"/>
      <c r="F408" s="1231"/>
      <c r="G408" s="1231"/>
      <c r="H408" s="1231"/>
      <c r="I408" s="1231"/>
      <c r="J408" s="1370"/>
      <c r="K408" s="1371"/>
      <c r="L408" s="1371"/>
      <c r="M408" s="1372"/>
    </row>
    <row r="409" spans="1:43" s="1373" customFormat="1" ht="18" hidden="1" customHeight="1" x14ac:dyDescent="0.3">
      <c r="A409" s="1368" t="str">
        <f>'Salary Menu MIS 3382'!A409</f>
        <v>428---</v>
      </c>
      <c r="B409" s="1369" t="str">
        <f>'Salary Menu MIS 3382'!B409</f>
        <v>Custodian - 12 Month</v>
      </c>
      <c r="C409" s="1230">
        <f>'Salary Menu MIS 3382'!C409</f>
        <v>0</v>
      </c>
      <c r="D409" s="1231"/>
      <c r="E409" s="1231"/>
      <c r="F409" s="1231"/>
      <c r="G409" s="1231"/>
      <c r="H409" s="1231"/>
      <c r="I409" s="1231"/>
      <c r="J409" s="1370"/>
      <c r="K409" s="1371"/>
      <c r="L409" s="1371"/>
      <c r="M409" s="1372"/>
    </row>
    <row r="410" spans="1:43" s="1373" customFormat="1" ht="18" hidden="1" customHeight="1" x14ac:dyDescent="0.3">
      <c r="A410" s="1368" t="str">
        <f>'Salary Menu MIS 3382'!A410</f>
        <v>428---</v>
      </c>
      <c r="B410" s="1369" t="str">
        <f>'Salary Menu MIS 3382'!B410</f>
        <v>Custodian - 10 Month</v>
      </c>
      <c r="C410" s="1230">
        <f>'Salary Menu MIS 3382'!C410</f>
        <v>0</v>
      </c>
      <c r="D410" s="1231"/>
      <c r="E410" s="1231"/>
      <c r="F410" s="1231"/>
      <c r="G410" s="1231"/>
      <c r="H410" s="1231"/>
      <c r="I410" s="1231"/>
      <c r="J410" s="1370"/>
      <c r="K410" s="1371"/>
      <c r="L410" s="1371"/>
      <c r="M410" s="1372"/>
    </row>
    <row r="411" spans="1:43" s="1373" customFormat="1" ht="18" hidden="1" customHeight="1" x14ac:dyDescent="0.3">
      <c r="A411" s="1368" t="str">
        <f>'Salary Menu MIS 3382'!A411</f>
        <v>428---</v>
      </c>
      <c r="B411" s="1369" t="str">
        <f>'Salary Menu MIS 3382'!B411</f>
        <v>Custodian - 9 Month</v>
      </c>
      <c r="C411" s="1230">
        <f>'Salary Menu MIS 3382'!C411</f>
        <v>0</v>
      </c>
      <c r="D411" s="1231"/>
      <c r="E411" s="1231"/>
      <c r="F411" s="1231"/>
      <c r="G411" s="1231"/>
      <c r="H411" s="1231"/>
      <c r="I411" s="1231"/>
      <c r="J411" s="1370"/>
      <c r="K411" s="1371"/>
      <c r="L411" s="1371"/>
      <c r="M411" s="1372"/>
    </row>
    <row r="412" spans="1:43" s="1373" customFormat="1" ht="18" hidden="1" customHeight="1" x14ac:dyDescent="0.3">
      <c r="A412" s="1368" t="str">
        <f>'Salary Menu MIS 3382'!A412</f>
        <v>428---</v>
      </c>
      <c r="B412" s="1369" t="str">
        <f>'Salary Menu MIS 3382'!B412</f>
        <v>Custodian - 12 Month - Less than 4 hours</v>
      </c>
      <c r="C412" s="1230">
        <f>ROUND('Salary Menu MIS 3382'!D412/7.5,2)</f>
        <v>0</v>
      </c>
      <c r="D412" s="1231"/>
      <c r="E412" s="1231"/>
      <c r="F412" s="1231"/>
      <c r="G412" s="1231"/>
      <c r="H412" s="1231"/>
      <c r="I412" s="1231"/>
      <c r="J412" s="1370"/>
      <c r="K412" s="1371"/>
      <c r="L412" s="1371"/>
      <c r="M412" s="1372"/>
    </row>
    <row r="413" spans="1:43" s="1373" customFormat="1" ht="18" hidden="1" customHeight="1" x14ac:dyDescent="0.3">
      <c r="A413" s="1368" t="str">
        <f>'Salary Menu MIS 3382'!A413</f>
        <v>428---</v>
      </c>
      <c r="B413" s="1369" t="str">
        <f>'Salary Menu MIS 3382'!B413</f>
        <v>Custodian - 10 Month - Less than 4 hours</v>
      </c>
      <c r="C413" s="1230">
        <f>ROUND('Salary Menu MIS 3382'!D413/7.5,2)</f>
        <v>0</v>
      </c>
      <c r="D413" s="1231"/>
      <c r="E413" s="1231"/>
      <c r="F413" s="1231"/>
      <c r="G413" s="1231"/>
      <c r="H413" s="1231"/>
      <c r="I413" s="1231"/>
      <c r="J413" s="1370"/>
      <c r="K413" s="1371"/>
      <c r="L413" s="1371"/>
      <c r="M413" s="1372"/>
    </row>
    <row r="414" spans="1:43" s="1373" customFormat="1" ht="18" hidden="1" customHeight="1" x14ac:dyDescent="0.3">
      <c r="A414" s="1368" t="str">
        <f>'Salary Menu MIS 3382'!A414</f>
        <v>428---</v>
      </c>
      <c r="B414" s="1369" t="str">
        <f>'Salary Menu MIS 3382'!B414</f>
        <v>Custodian - 9 Month - Less than 4 hours</v>
      </c>
      <c r="C414" s="1230">
        <f>ROUND('Salary Menu MIS 3382'!D414/7.5,2)</f>
        <v>0</v>
      </c>
      <c r="D414" s="1231"/>
      <c r="E414" s="1231"/>
      <c r="F414" s="1231"/>
      <c r="G414" s="1231"/>
      <c r="H414" s="1231"/>
      <c r="I414" s="1231"/>
      <c r="J414" s="1370"/>
      <c r="K414" s="1371"/>
      <c r="L414" s="1371"/>
      <c r="M414" s="1372"/>
    </row>
    <row r="415" spans="1:43" s="857" customFormat="1" ht="18" customHeight="1" x14ac:dyDescent="0.3">
      <c r="A415" s="1237" t="str">
        <f>'Salary Menu MIS 3382'!A415</f>
        <v>41120</v>
      </c>
      <c r="B415" s="1238" t="str">
        <f>'Salary Menu MIS 3382'!B415</f>
        <v>School Bookkeeper - 12 Month</v>
      </c>
      <c r="C415" s="248">
        <f>'Salary Menu MIS 3382'!C415</f>
        <v>0</v>
      </c>
      <c r="D415" s="244"/>
      <c r="E415" s="244"/>
      <c r="F415" s="244"/>
      <c r="G415" s="244"/>
      <c r="H415" s="244"/>
      <c r="I415" s="244"/>
      <c r="J415" s="553"/>
      <c r="K415" s="983"/>
      <c r="L415" s="983"/>
      <c r="M415" s="844"/>
      <c r="N415" s="167"/>
      <c r="O415" s="167"/>
      <c r="P415" s="167"/>
      <c r="Q415" s="167"/>
      <c r="R415" s="167"/>
      <c r="S415" s="167"/>
      <c r="T415" s="167"/>
      <c r="U415" s="167"/>
      <c r="V415" s="167"/>
      <c r="W415" s="167"/>
      <c r="X415" s="167"/>
      <c r="Y415" s="167"/>
      <c r="Z415" s="167"/>
      <c r="AA415" s="167"/>
      <c r="AB415" s="167"/>
      <c r="AC415" s="167"/>
      <c r="AD415" s="167"/>
      <c r="AE415" s="167"/>
      <c r="AF415" s="167"/>
      <c r="AG415" s="167"/>
      <c r="AH415" s="167"/>
      <c r="AI415" s="167"/>
      <c r="AJ415" s="167"/>
      <c r="AK415" s="167"/>
      <c r="AL415" s="167"/>
      <c r="AM415" s="167"/>
      <c r="AN415" s="167"/>
      <c r="AO415" s="167"/>
      <c r="AP415" s="167"/>
      <c r="AQ415" s="167"/>
    </row>
    <row r="416" spans="1:43" s="857" customFormat="1" ht="18" customHeight="1" x14ac:dyDescent="0.3">
      <c r="A416" s="1237" t="str">
        <f>'Salary Menu MIS 3382'!A416</f>
        <v>47070</v>
      </c>
      <c r="B416" s="1238" t="str">
        <f>'Salary Menu MIS 3382'!B416</f>
        <v>School Level Clerk - 10 Month</v>
      </c>
      <c r="C416" s="248">
        <f>'Salary Menu MIS 3382'!C416</f>
        <v>0</v>
      </c>
      <c r="D416" s="244"/>
      <c r="E416" s="244"/>
      <c r="F416" s="244"/>
      <c r="G416" s="244"/>
      <c r="H416" s="244"/>
      <c r="I416" s="244"/>
      <c r="J416" s="984"/>
      <c r="K416" s="983"/>
      <c r="L416" s="983"/>
      <c r="M416" s="844"/>
      <c r="N416" s="167"/>
      <c r="O416" s="167"/>
      <c r="P416" s="167"/>
      <c r="Q416" s="167"/>
      <c r="R416" s="167"/>
      <c r="S416" s="167"/>
      <c r="T416" s="167"/>
      <c r="U416" s="167"/>
      <c r="V416" s="167"/>
      <c r="W416" s="167"/>
      <c r="X416" s="167"/>
      <c r="Y416" s="167"/>
      <c r="Z416" s="167"/>
      <c r="AA416" s="167"/>
      <c r="AB416" s="167"/>
      <c r="AC416" s="167"/>
      <c r="AD416" s="167"/>
      <c r="AE416" s="167"/>
      <c r="AF416" s="167"/>
      <c r="AG416" s="167"/>
      <c r="AH416" s="167"/>
      <c r="AI416" s="167"/>
      <c r="AJ416" s="167"/>
      <c r="AK416" s="167"/>
      <c r="AL416" s="167"/>
      <c r="AM416" s="167"/>
      <c r="AN416" s="167"/>
      <c r="AO416" s="167"/>
      <c r="AP416" s="167"/>
      <c r="AQ416" s="167"/>
    </row>
    <row r="417" spans="1:43" s="857" customFormat="1" ht="18" customHeight="1" x14ac:dyDescent="0.3">
      <c r="A417" s="1237" t="str">
        <f>'Salary Menu MIS 3382'!A417</f>
        <v>4110-</v>
      </c>
      <c r="B417" s="1238" t="str">
        <f>'Salary Menu MIS 3382'!B417</f>
        <v>Secretary - 10 Month</v>
      </c>
      <c r="C417" s="248">
        <f>'Salary Menu MIS 3382'!C417</f>
        <v>0</v>
      </c>
      <c r="D417" s="244"/>
      <c r="E417" s="244"/>
      <c r="F417" s="244"/>
      <c r="G417" s="244"/>
      <c r="H417" s="244"/>
      <c r="I417" s="244"/>
      <c r="J417" s="553"/>
      <c r="K417" s="983"/>
      <c r="L417" s="983"/>
      <c r="M417" s="844"/>
      <c r="N417" s="167"/>
      <c r="O417" s="167"/>
      <c r="P417" s="167"/>
      <c r="Q417" s="167"/>
      <c r="R417" s="167"/>
      <c r="S417" s="167"/>
      <c r="T417" s="167"/>
      <c r="U417" s="167"/>
      <c r="V417" s="167"/>
      <c r="W417" s="167"/>
      <c r="X417" s="167"/>
      <c r="Y417" s="167"/>
      <c r="Z417" s="167"/>
      <c r="AA417" s="167"/>
      <c r="AB417" s="167"/>
      <c r="AC417" s="167"/>
      <c r="AD417" s="167"/>
      <c r="AE417" s="167"/>
      <c r="AF417" s="167"/>
      <c r="AG417" s="167"/>
      <c r="AH417" s="167"/>
      <c r="AI417" s="167"/>
      <c r="AJ417" s="167"/>
      <c r="AK417" s="167"/>
      <c r="AL417" s="167"/>
      <c r="AM417" s="167"/>
      <c r="AN417" s="167"/>
      <c r="AO417" s="167"/>
      <c r="AP417" s="167"/>
      <c r="AQ417" s="167"/>
    </row>
    <row r="418" spans="1:43" s="857" customFormat="1" ht="18" customHeight="1" x14ac:dyDescent="0.3">
      <c r="A418" s="1237" t="str">
        <f>'Salary Menu MIS 3382'!A418</f>
        <v>4112-</v>
      </c>
      <c r="B418" s="1238" t="str">
        <f>'Salary Menu MIS 3382'!B418</f>
        <v>Secretary - 12 Month</v>
      </c>
      <c r="C418" s="248">
        <f>'Salary Menu MIS 3382'!C418</f>
        <v>0</v>
      </c>
      <c r="D418" s="244"/>
      <c r="E418" s="244"/>
      <c r="F418" s="244"/>
      <c r="G418" s="244"/>
      <c r="H418" s="244"/>
      <c r="I418" s="244"/>
      <c r="J418" s="553"/>
      <c r="K418" s="983"/>
      <c r="L418" s="983"/>
      <c r="M418" s="844"/>
      <c r="N418" s="167"/>
      <c r="O418" s="167"/>
      <c r="P418" s="167"/>
      <c r="Q418" s="167"/>
      <c r="R418" s="167"/>
      <c r="S418" s="167"/>
      <c r="T418" s="167"/>
      <c r="U418" s="167"/>
      <c r="V418" s="167"/>
      <c r="W418" s="167"/>
      <c r="X418" s="167"/>
      <c r="Y418" s="167"/>
      <c r="Z418" s="167"/>
      <c r="AA418" s="167"/>
      <c r="AB418" s="167"/>
      <c r="AC418" s="167"/>
      <c r="AD418" s="167"/>
      <c r="AE418" s="167"/>
      <c r="AF418" s="167"/>
      <c r="AG418" s="167"/>
      <c r="AH418" s="167"/>
      <c r="AI418" s="167"/>
      <c r="AJ418" s="167"/>
      <c r="AK418" s="167"/>
      <c r="AL418" s="167"/>
      <c r="AM418" s="167"/>
      <c r="AN418" s="167"/>
      <c r="AO418" s="167"/>
      <c r="AP418" s="167"/>
      <c r="AQ418" s="167"/>
    </row>
    <row r="419" spans="1:43" s="857" customFormat="1" ht="18" customHeight="1" x14ac:dyDescent="0.3">
      <c r="A419" s="1276" t="str">
        <f>'Salary Menu MIS 3382'!A419</f>
        <v>-----</v>
      </c>
      <c r="B419" s="1345" t="str">
        <f>'Salary Menu MIS 3382'!B419</f>
        <v>Administrative Other:</v>
      </c>
      <c r="C419" s="248">
        <f>'Salary Menu MIS 3382'!C419</f>
        <v>0</v>
      </c>
      <c r="D419" s="244"/>
      <c r="E419" s="244"/>
      <c r="F419" s="244"/>
      <c r="G419" s="244"/>
      <c r="H419" s="244"/>
      <c r="I419" s="244"/>
      <c r="J419" s="553"/>
      <c r="K419" s="985"/>
      <c r="L419" s="553"/>
      <c r="M419" s="986"/>
      <c r="N419" s="167"/>
      <c r="O419" s="167"/>
      <c r="P419" s="167"/>
      <c r="Q419" s="167"/>
      <c r="R419" s="167"/>
      <c r="S419" s="167"/>
      <c r="T419" s="167"/>
      <c r="U419" s="167"/>
      <c r="V419" s="167"/>
      <c r="W419" s="167"/>
      <c r="X419" s="167"/>
      <c r="Y419" s="167"/>
      <c r="Z419" s="167"/>
      <c r="AA419" s="167"/>
      <c r="AB419" s="167"/>
      <c r="AC419" s="167"/>
      <c r="AD419" s="167"/>
      <c r="AE419" s="167"/>
      <c r="AF419" s="167"/>
      <c r="AG419" s="167"/>
      <c r="AH419" s="167"/>
      <c r="AI419" s="167"/>
      <c r="AJ419" s="167"/>
      <c r="AK419" s="167"/>
      <c r="AL419" s="167"/>
      <c r="AM419" s="167"/>
      <c r="AN419" s="167"/>
      <c r="AO419" s="167"/>
      <c r="AP419" s="167"/>
      <c r="AQ419" s="167"/>
    </row>
    <row r="420" spans="1:43" s="857" customFormat="1" ht="18" customHeight="1" x14ac:dyDescent="0.3">
      <c r="A420" s="1276" t="str">
        <f>'Salary Menu MIS 3382'!A420</f>
        <v>-----</v>
      </c>
      <c r="B420" s="1277" t="str">
        <f>'Salary Menu MIS 3382'!B420</f>
        <v>Instructional - Other:</v>
      </c>
      <c r="C420" s="248">
        <f>'Salary Menu MIS 3382'!C420</f>
        <v>0</v>
      </c>
      <c r="D420" s="244"/>
      <c r="E420" s="244"/>
      <c r="F420" s="244"/>
      <c r="G420" s="244"/>
      <c r="H420" s="244"/>
      <c r="I420" s="244"/>
      <c r="J420" s="553"/>
      <c r="K420" s="856"/>
      <c r="L420" s="856"/>
      <c r="M420" s="844"/>
      <c r="N420" s="167"/>
      <c r="O420" s="167"/>
      <c r="P420" s="167"/>
      <c r="Q420" s="167"/>
      <c r="R420" s="167"/>
      <c r="S420" s="167"/>
      <c r="T420" s="167"/>
      <c r="U420" s="167"/>
      <c r="V420" s="167"/>
      <c r="W420" s="167"/>
      <c r="X420" s="167"/>
      <c r="Y420" s="167"/>
      <c r="Z420" s="167"/>
      <c r="AA420" s="167"/>
      <c r="AB420" s="167"/>
      <c r="AC420" s="167"/>
      <c r="AD420" s="167"/>
      <c r="AE420" s="167"/>
      <c r="AF420" s="167"/>
      <c r="AG420" s="167"/>
      <c r="AH420" s="167"/>
      <c r="AI420" s="167"/>
      <c r="AJ420" s="167"/>
      <c r="AK420" s="167"/>
      <c r="AL420" s="167"/>
      <c r="AM420" s="167"/>
      <c r="AN420" s="167"/>
      <c r="AO420" s="167"/>
      <c r="AP420" s="167"/>
      <c r="AQ420" s="167"/>
    </row>
    <row r="421" spans="1:43" s="857" customFormat="1" ht="18" customHeight="1" x14ac:dyDescent="0.3">
      <c r="A421" s="1346" t="str">
        <f>'Salary Menu MIS 3382'!A421</f>
        <v>-----</v>
      </c>
      <c r="B421" s="1347" t="str">
        <f>'Salary Menu MIS 3382'!B421</f>
        <v>Non-Instructional - Other:</v>
      </c>
      <c r="C421" s="1367">
        <f>'Salary Menu MIS 3382'!C421</f>
        <v>0</v>
      </c>
      <c r="D421" s="703"/>
      <c r="E421" s="703"/>
      <c r="F421" s="703"/>
      <c r="G421" s="703"/>
      <c r="H421" s="703"/>
      <c r="I421" s="703"/>
      <c r="J421" s="705"/>
      <c r="K421" s="987"/>
      <c r="L421" s="987"/>
      <c r="M421" s="927"/>
      <c r="N421" s="167"/>
      <c r="O421" s="167"/>
      <c r="P421" s="167"/>
      <c r="Q421" s="167"/>
      <c r="R421" s="167"/>
      <c r="S421" s="167"/>
      <c r="T421" s="167"/>
      <c r="U421" s="167"/>
      <c r="V421" s="167"/>
      <c r="W421" s="167"/>
      <c r="X421" s="167"/>
      <c r="Y421" s="167"/>
      <c r="Z421" s="167"/>
      <c r="AA421" s="167"/>
      <c r="AB421" s="167"/>
      <c r="AC421" s="167"/>
      <c r="AD421" s="167"/>
      <c r="AE421" s="167"/>
      <c r="AF421" s="167"/>
      <c r="AG421" s="167"/>
      <c r="AH421" s="167"/>
      <c r="AI421" s="167"/>
      <c r="AJ421" s="167"/>
      <c r="AK421" s="167"/>
      <c r="AL421" s="167"/>
      <c r="AM421" s="167"/>
      <c r="AN421" s="167"/>
      <c r="AO421" s="167"/>
      <c r="AP421" s="167"/>
      <c r="AQ421" s="167"/>
    </row>
    <row r="422" spans="1:43" s="857" customFormat="1" ht="12.75" customHeight="1" x14ac:dyDescent="0.3">
      <c r="A422" s="1273" t="str">
        <f>'Salary Menu MIS 3382'!A422</f>
        <v>Supplements:</v>
      </c>
      <c r="B422" s="1348"/>
      <c r="C422" s="1366"/>
      <c r="D422" s="1366">
        <f>ROUND(C422,2)</f>
        <v>0</v>
      </c>
      <c r="E422" s="988"/>
      <c r="F422" s="988"/>
      <c r="G422" s="988"/>
      <c r="H422" s="988"/>
      <c r="I422" s="988"/>
      <c r="J422" s="989"/>
      <c r="K422" s="989"/>
      <c r="L422" s="989"/>
      <c r="M422" s="990"/>
      <c r="N422" s="167"/>
      <c r="O422" s="167"/>
      <c r="P422" s="167"/>
      <c r="Q422" s="167"/>
      <c r="R422" s="167"/>
      <c r="S422" s="167"/>
      <c r="T422" s="167"/>
      <c r="U422" s="167"/>
      <c r="V422" s="167"/>
      <c r="W422" s="167"/>
      <c r="X422" s="167"/>
      <c r="Y422" s="167"/>
      <c r="Z422" s="167"/>
      <c r="AA422" s="167"/>
      <c r="AB422" s="167"/>
      <c r="AC422" s="167"/>
      <c r="AD422" s="167"/>
      <c r="AE422" s="167"/>
      <c r="AF422" s="167"/>
      <c r="AG422" s="167"/>
      <c r="AH422" s="167"/>
      <c r="AI422" s="167"/>
      <c r="AJ422" s="167"/>
      <c r="AK422" s="167"/>
      <c r="AL422" s="167"/>
      <c r="AM422" s="167"/>
      <c r="AN422" s="167"/>
      <c r="AO422" s="167"/>
      <c r="AP422" s="167"/>
      <c r="AQ422" s="167"/>
    </row>
    <row r="423" spans="1:43" s="857" customFormat="1" ht="18" customHeight="1" x14ac:dyDescent="0.3">
      <c r="A423" s="1195" t="str">
        <f>'Salary Menu MIS 3382'!A423</f>
        <v>SP301</v>
      </c>
      <c r="B423" s="1288" t="str">
        <f>'Salary Menu MIS 3382'!B423</f>
        <v>Middle Team Leader</v>
      </c>
      <c r="C423" s="365">
        <f>'Salary Menu MIS 3382'!C423</f>
        <v>0</v>
      </c>
      <c r="D423" s="364"/>
      <c r="E423" s="364"/>
      <c r="F423" s="364"/>
      <c r="G423" s="364"/>
      <c r="H423" s="364"/>
      <c r="I423" s="364"/>
      <c r="J423" s="870"/>
      <c r="K423" s="991"/>
      <c r="L423" s="991"/>
      <c r="M423" s="871"/>
      <c r="N423" s="167"/>
      <c r="O423" s="167"/>
      <c r="P423" s="167"/>
      <c r="Q423" s="167"/>
      <c r="R423" s="167"/>
      <c r="S423" s="167"/>
      <c r="T423" s="167"/>
      <c r="U423" s="167"/>
      <c r="V423" s="167"/>
      <c r="W423" s="167"/>
      <c r="X423" s="167"/>
      <c r="Y423" s="167"/>
      <c r="Z423" s="167"/>
      <c r="AA423" s="167"/>
      <c r="AB423" s="167"/>
      <c r="AC423" s="167"/>
      <c r="AD423" s="167"/>
      <c r="AE423" s="167"/>
      <c r="AF423" s="167"/>
      <c r="AG423" s="167"/>
      <c r="AH423" s="167"/>
      <c r="AI423" s="167"/>
      <c r="AJ423" s="167"/>
      <c r="AK423" s="167"/>
      <c r="AL423" s="167"/>
      <c r="AM423" s="167"/>
      <c r="AN423" s="167"/>
      <c r="AO423" s="167"/>
      <c r="AP423" s="167"/>
      <c r="AQ423" s="167"/>
    </row>
    <row r="424" spans="1:43" s="857" customFormat="1" ht="18" customHeight="1" x14ac:dyDescent="0.3">
      <c r="A424" s="1237" t="str">
        <f>'Salary Menu MIS 3382'!A424</f>
        <v>SP302</v>
      </c>
      <c r="B424" s="1289" t="str">
        <f>'Salary Menu MIS 3382'!B424</f>
        <v xml:space="preserve">Senior Department Chair </v>
      </c>
      <c r="C424" s="246">
        <f>'Salary Menu MIS 3382'!C424</f>
        <v>0</v>
      </c>
      <c r="D424" s="244"/>
      <c r="E424" s="244"/>
      <c r="F424" s="244"/>
      <c r="G424" s="244"/>
      <c r="H424" s="244"/>
      <c r="I424" s="244"/>
      <c r="J424" s="872"/>
      <c r="K424" s="992"/>
      <c r="L424" s="992"/>
      <c r="M424" s="844"/>
      <c r="N424" s="167"/>
      <c r="O424" s="167"/>
      <c r="P424" s="167"/>
      <c r="Q424" s="167"/>
      <c r="R424" s="167"/>
      <c r="S424" s="167"/>
      <c r="T424" s="167"/>
      <c r="U424" s="167"/>
      <c r="V424" s="167"/>
      <c r="W424" s="167"/>
      <c r="X424" s="167"/>
      <c r="Y424" s="167"/>
      <c r="Z424" s="167"/>
      <c r="AA424" s="167"/>
      <c r="AB424" s="167"/>
      <c r="AC424" s="167"/>
      <c r="AD424" s="167"/>
      <c r="AE424" s="167"/>
      <c r="AF424" s="167"/>
      <c r="AG424" s="167"/>
      <c r="AH424" s="167"/>
      <c r="AI424" s="167"/>
      <c r="AJ424" s="167"/>
      <c r="AK424" s="167"/>
      <c r="AL424" s="167"/>
      <c r="AM424" s="167"/>
      <c r="AN424" s="167"/>
      <c r="AO424" s="167"/>
      <c r="AP424" s="167"/>
      <c r="AQ424" s="167"/>
    </row>
    <row r="425" spans="1:43" s="857" customFormat="1" ht="18" customHeight="1" x14ac:dyDescent="0.3">
      <c r="A425" s="1237" t="str">
        <f>'Salary Menu MIS 3382'!A425</f>
        <v>SP325</v>
      </c>
      <c r="B425" s="1238" t="str">
        <f>'Salary Menu MIS 3382'!B425</f>
        <v xml:space="preserve">Staff Development Coordinator </v>
      </c>
      <c r="C425" s="246">
        <f>'Salary Menu MIS 3382'!C425</f>
        <v>0</v>
      </c>
      <c r="D425" s="244"/>
      <c r="E425" s="244"/>
      <c r="F425" s="244"/>
      <c r="G425" s="244"/>
      <c r="H425" s="244"/>
      <c r="I425" s="244"/>
      <c r="J425" s="872"/>
      <c r="K425" s="992"/>
      <c r="L425" s="992"/>
      <c r="M425" s="844"/>
      <c r="N425" s="167"/>
      <c r="O425" s="167"/>
      <c r="P425" s="167"/>
      <c r="Q425" s="167"/>
      <c r="R425" s="167"/>
      <c r="S425" s="167"/>
      <c r="T425" s="167"/>
      <c r="U425" s="167"/>
      <c r="V425" s="167"/>
      <c r="W425" s="167"/>
      <c r="X425" s="167"/>
      <c r="Y425" s="167"/>
      <c r="Z425" s="167"/>
      <c r="AA425" s="167"/>
      <c r="AB425" s="167"/>
      <c r="AC425" s="167"/>
      <c r="AD425" s="167"/>
      <c r="AE425" s="167"/>
      <c r="AF425" s="167"/>
      <c r="AG425" s="167"/>
      <c r="AH425" s="167"/>
      <c r="AI425" s="167"/>
      <c r="AJ425" s="167"/>
      <c r="AK425" s="167"/>
      <c r="AL425" s="167"/>
      <c r="AM425" s="167"/>
      <c r="AN425" s="167"/>
      <c r="AO425" s="167"/>
      <c r="AP425" s="167"/>
      <c r="AQ425" s="167"/>
    </row>
    <row r="426" spans="1:43" s="857" customFormat="1" ht="18" customHeight="1" x14ac:dyDescent="0.3">
      <c r="A426" s="1237" t="str">
        <f>'Salary Menu MIS 3382'!A426</f>
        <v>SP330</v>
      </c>
      <c r="B426" s="1238" t="str">
        <f>'Salary Menu MIS 3382'!B426</f>
        <v>Vocational Agriculture</v>
      </c>
      <c r="C426" s="246">
        <f>'Salary Menu MIS 3382'!C426</f>
        <v>0</v>
      </c>
      <c r="D426" s="244"/>
      <c r="E426" s="244"/>
      <c r="F426" s="244"/>
      <c r="G426" s="244"/>
      <c r="H426" s="244"/>
      <c r="I426" s="244"/>
      <c r="J426" s="872"/>
      <c r="K426" s="992"/>
      <c r="L426" s="992"/>
      <c r="M426" s="844"/>
      <c r="N426" s="167"/>
      <c r="O426" s="167"/>
      <c r="P426" s="167"/>
      <c r="Q426" s="167"/>
      <c r="R426" s="167"/>
      <c r="S426" s="167"/>
      <c r="T426" s="167"/>
      <c r="U426" s="167"/>
      <c r="V426" s="167"/>
      <c r="W426" s="167"/>
      <c r="X426" s="167"/>
      <c r="Y426" s="167"/>
      <c r="Z426" s="167"/>
      <c r="AA426" s="167"/>
      <c r="AB426" s="167"/>
      <c r="AC426" s="167"/>
      <c r="AD426" s="167"/>
      <c r="AE426" s="167"/>
      <c r="AF426" s="167"/>
      <c r="AG426" s="167"/>
      <c r="AH426" s="167"/>
      <c r="AI426" s="167"/>
      <c r="AJ426" s="167"/>
      <c r="AK426" s="167"/>
      <c r="AL426" s="167"/>
      <c r="AM426" s="167"/>
      <c r="AN426" s="167"/>
      <c r="AO426" s="167"/>
      <c r="AP426" s="167"/>
      <c r="AQ426" s="167"/>
    </row>
    <row r="427" spans="1:43" s="857" customFormat="1" ht="18" customHeight="1" x14ac:dyDescent="0.3">
      <c r="A427" s="1237" t="str">
        <f>'Salary Menu MIS 3382'!A427</f>
        <v>SP332</v>
      </c>
      <c r="B427" s="1238" t="str">
        <f>'Salary Menu MIS 3382'!B427</f>
        <v>Future Farmers</v>
      </c>
      <c r="C427" s="246">
        <f>'Salary Menu MIS 3382'!C427</f>
        <v>0</v>
      </c>
      <c r="D427" s="244"/>
      <c r="E427" s="244"/>
      <c r="F427" s="244"/>
      <c r="G427" s="244"/>
      <c r="H427" s="244"/>
      <c r="I427" s="244"/>
      <c r="J427" s="872"/>
      <c r="K427" s="992"/>
      <c r="L427" s="992"/>
      <c r="M427" s="844"/>
      <c r="N427" s="167"/>
      <c r="O427" s="167"/>
      <c r="P427" s="167"/>
      <c r="Q427" s="167"/>
      <c r="R427" s="167"/>
      <c r="S427" s="167"/>
      <c r="T427" s="167"/>
      <c r="U427" s="167"/>
      <c r="V427" s="167"/>
      <c r="W427" s="167"/>
      <c r="X427" s="167"/>
      <c r="Y427" s="167"/>
      <c r="Z427" s="167"/>
      <c r="AA427" s="167"/>
      <c r="AB427" s="167"/>
      <c r="AC427" s="167"/>
      <c r="AD427" s="167"/>
      <c r="AE427" s="167"/>
      <c r="AF427" s="167"/>
      <c r="AG427" s="167"/>
      <c r="AH427" s="167"/>
      <c r="AI427" s="167"/>
      <c r="AJ427" s="167"/>
      <c r="AK427" s="167"/>
      <c r="AL427" s="167"/>
      <c r="AM427" s="167"/>
      <c r="AN427" s="167"/>
      <c r="AO427" s="167"/>
      <c r="AP427" s="167"/>
      <c r="AQ427" s="167"/>
    </row>
    <row r="428" spans="1:43" s="857" customFormat="1" ht="18" customHeight="1" x14ac:dyDescent="0.3">
      <c r="A428" s="1237" t="str">
        <f>'Salary Menu MIS 3382'!A428</f>
        <v>SP925</v>
      </c>
      <c r="B428" s="1238" t="str">
        <f>'Salary Menu MIS 3382'!B428</f>
        <v>Confidential Secretary - School</v>
      </c>
      <c r="C428" s="246">
        <f>'Salary Menu MIS 3382'!C428</f>
        <v>0</v>
      </c>
      <c r="D428" s="244"/>
      <c r="E428" s="244"/>
      <c r="F428" s="244"/>
      <c r="G428" s="244"/>
      <c r="H428" s="244"/>
      <c r="I428" s="244"/>
      <c r="J428" s="872"/>
      <c r="K428" s="993"/>
      <c r="L428" s="993"/>
      <c r="M428" s="844"/>
      <c r="N428" s="167"/>
      <c r="O428" s="167"/>
      <c r="P428" s="167"/>
      <c r="Q428" s="167"/>
      <c r="R428" s="167"/>
      <c r="S428" s="167"/>
      <c r="T428" s="167"/>
      <c r="U428" s="167"/>
      <c r="V428" s="167"/>
      <c r="W428" s="167"/>
      <c r="X428" s="167"/>
      <c r="Y428" s="167"/>
      <c r="Z428" s="167"/>
      <c r="AA428" s="167"/>
      <c r="AB428" s="167"/>
      <c r="AC428" s="167"/>
      <c r="AD428" s="167"/>
      <c r="AE428" s="167"/>
      <c r="AF428" s="167"/>
      <c r="AG428" s="167"/>
      <c r="AH428" s="167"/>
      <c r="AI428" s="167"/>
      <c r="AJ428" s="167"/>
      <c r="AK428" s="167"/>
      <c r="AL428" s="167"/>
      <c r="AM428" s="167"/>
      <c r="AN428" s="167"/>
      <c r="AO428" s="167"/>
      <c r="AP428" s="167"/>
      <c r="AQ428" s="167"/>
    </row>
    <row r="429" spans="1:43" s="450" customFormat="1" ht="18" hidden="1" customHeight="1" x14ac:dyDescent="0.3">
      <c r="A429" s="853" t="str">
        <f>'Salary Menu MIS 3382'!A429</f>
        <v>SP930</v>
      </c>
      <c r="B429" s="854" t="str">
        <f>'Salary Menu MIS 3382'!B429</f>
        <v>Elementary Bookkeeper</v>
      </c>
      <c r="C429" s="254">
        <f>'Salary Menu MIS 3382'!C429</f>
        <v>0</v>
      </c>
      <c r="D429" s="253"/>
      <c r="E429" s="253"/>
      <c r="F429" s="253"/>
      <c r="G429" s="253"/>
      <c r="H429" s="253"/>
      <c r="I429" s="253"/>
      <c r="J429" s="994"/>
      <c r="K429" s="995"/>
      <c r="L429" s="995"/>
      <c r="M429" s="841"/>
    </row>
    <row r="430" spans="1:43" s="450" customFormat="1" ht="18" hidden="1" customHeight="1" x14ac:dyDescent="0.3">
      <c r="A430" s="853" t="str">
        <f>'Salary Menu MIS 3382'!A430</f>
        <v>SP931</v>
      </c>
      <c r="B430" s="854" t="str">
        <f>'Salary Menu MIS 3382'!B430</f>
        <v>Middle Bookkeeper</v>
      </c>
      <c r="C430" s="254">
        <f>'Salary Menu MIS 3382'!C430</f>
        <v>0</v>
      </c>
      <c r="D430" s="253"/>
      <c r="E430" s="253"/>
      <c r="F430" s="253"/>
      <c r="G430" s="253"/>
      <c r="H430" s="253"/>
      <c r="I430" s="253"/>
      <c r="J430" s="994"/>
      <c r="K430" s="995"/>
      <c r="L430" s="995"/>
      <c r="M430" s="841"/>
    </row>
    <row r="431" spans="1:43" s="774" customFormat="1" ht="18" customHeight="1" thickBot="1" x14ac:dyDescent="0.35">
      <c r="A431" s="1237" t="str">
        <f>'Salary Menu MIS 3382'!A431</f>
        <v>SP932</v>
      </c>
      <c r="B431" s="1238" t="str">
        <f>'Salary Menu MIS 3382'!B431</f>
        <v>Senior Bookkeeper</v>
      </c>
      <c r="C431" s="1262">
        <f>'Salary Menu MIS 3382'!C431</f>
        <v>0</v>
      </c>
      <c r="D431" s="1263"/>
      <c r="E431" s="1263"/>
      <c r="F431" s="1263"/>
      <c r="G431" s="1263"/>
      <c r="H431" s="1263"/>
      <c r="I431" s="1263"/>
      <c r="J431" s="1301"/>
      <c r="K431" s="1349"/>
      <c r="L431" s="1349"/>
      <c r="M431" s="1260"/>
    </row>
    <row r="432" spans="1:43" s="450" customFormat="1" ht="13.5" hidden="1" customHeight="1" thickBot="1" x14ac:dyDescent="0.35">
      <c r="A432" s="509"/>
      <c r="B432" s="510" t="s">
        <v>220</v>
      </c>
      <c r="C432" s="511"/>
      <c r="D432" s="511"/>
      <c r="E432" s="511"/>
      <c r="F432" s="511"/>
      <c r="G432" s="511"/>
      <c r="H432" s="511"/>
      <c r="I432" s="511"/>
      <c r="J432" s="512"/>
      <c r="K432" s="996"/>
      <c r="L432" s="996"/>
      <c r="M432" s="432"/>
    </row>
    <row r="433" spans="1:13" s="774" customFormat="1" ht="28.2" thickBot="1" x14ac:dyDescent="0.35">
      <c r="A433" s="1350"/>
      <c r="B433" s="1351" t="s">
        <v>1789</v>
      </c>
      <c r="C433" s="1352">
        <f>SUM(C400:C421)-C404</f>
        <v>0</v>
      </c>
      <c r="D433" s="1312"/>
      <c r="E433" s="1312"/>
      <c r="F433" s="1312"/>
      <c r="G433" s="1312"/>
      <c r="H433" s="1312"/>
      <c r="I433" s="1312"/>
      <c r="J433" s="1313"/>
      <c r="K433" s="1313"/>
      <c r="L433" s="1313"/>
      <c r="M433" s="1314"/>
    </row>
    <row r="434" spans="1:13" s="774" customFormat="1" ht="12.75" customHeight="1" x14ac:dyDescent="0.3">
      <c r="A434" s="1353"/>
      <c r="B434" s="1188"/>
      <c r="C434" s="1188"/>
      <c r="D434" s="1189"/>
      <c r="E434" s="1189"/>
      <c r="F434" s="1189"/>
      <c r="G434" s="1189"/>
      <c r="H434" s="1189"/>
      <c r="I434" s="1189"/>
      <c r="J434" s="1219"/>
      <c r="K434" s="1219"/>
      <c r="L434" s="1219"/>
      <c r="M434" s="1354"/>
    </row>
    <row r="435" spans="1:13" s="774" customFormat="1" ht="15" customHeight="1" thickBot="1" x14ac:dyDescent="0.35">
      <c r="A435" s="1353"/>
      <c r="B435" s="1188"/>
      <c r="C435" s="1188"/>
      <c r="D435" s="1189"/>
      <c r="E435" s="1189"/>
      <c r="F435" s="1189"/>
      <c r="G435" s="1189"/>
      <c r="H435" s="1189"/>
      <c r="I435" s="1189"/>
      <c r="J435" s="1190"/>
      <c r="K435" s="1190"/>
      <c r="L435" s="1190"/>
      <c r="M435" s="1354"/>
    </row>
    <row r="436" spans="1:13" s="774" customFormat="1" ht="15" customHeight="1" thickBot="1" x14ac:dyDescent="0.4">
      <c r="A436" s="1355" t="s">
        <v>1390</v>
      </c>
      <c r="B436" s="1356"/>
      <c r="C436" s="1356"/>
      <c r="D436" s="1293"/>
      <c r="E436" s="1318"/>
      <c r="F436" s="1318"/>
      <c r="G436" s="1318"/>
      <c r="H436" s="1318"/>
      <c r="I436" s="1318"/>
      <c r="J436" s="1319"/>
      <c r="K436" s="1319"/>
      <c r="L436" s="1319"/>
      <c r="M436" s="1320"/>
    </row>
    <row r="437" spans="1:13" s="774" customFormat="1" ht="18" customHeight="1" x14ac:dyDescent="0.3">
      <c r="A437" s="1194" t="str">
        <f>'Salary Menu MIS 3382'!A437</f>
        <v xml:space="preserve">IDEA - Project 3475 </v>
      </c>
      <c r="B437" s="501"/>
      <c r="C437" s="501"/>
      <c r="D437" s="531"/>
      <c r="E437" s="531"/>
      <c r="F437" s="531"/>
      <c r="G437" s="531"/>
      <c r="H437" s="531"/>
      <c r="I437" s="531"/>
      <c r="J437" s="532"/>
      <c r="K437" s="532"/>
      <c r="L437" s="532"/>
      <c r="M437" s="416"/>
    </row>
    <row r="438" spans="1:13" ht="18" customHeight="1" x14ac:dyDescent="0.3">
      <c r="A438" s="1237" t="str">
        <f>'Salary Menu MIS 3382'!A438</f>
        <v>16---</v>
      </c>
      <c r="B438" s="1238" t="str">
        <f>'Salary Menu MIS 3382'!B438</f>
        <v>Teacher - ESE</v>
      </c>
      <c r="C438" s="336">
        <f>'Salary Menu MIS 3382'!C438</f>
        <v>1.59</v>
      </c>
      <c r="D438" s="834"/>
      <c r="E438" s="834"/>
      <c r="F438" s="834"/>
      <c r="G438" s="834"/>
      <c r="H438" s="834"/>
      <c r="I438" s="834"/>
      <c r="J438" s="835"/>
      <c r="K438" s="852"/>
      <c r="L438" s="831"/>
      <c r="M438" s="836"/>
    </row>
    <row r="439" spans="1:13" s="450" customFormat="1" ht="18" hidden="1" customHeight="1" x14ac:dyDescent="0.3">
      <c r="A439" s="853" t="str">
        <f>'Salary Menu MIS 3382'!A439</f>
        <v>16640</v>
      </c>
      <c r="B439" s="854" t="str">
        <f>'Salary Menu MIS 3382'!B439</f>
        <v>Teacher - Speech</v>
      </c>
      <c r="C439" s="256">
        <f>'Salary Menu MIS 3382'!C439</f>
        <v>0</v>
      </c>
      <c r="D439" s="467"/>
      <c r="E439" s="467"/>
      <c r="F439" s="467"/>
      <c r="G439" s="467"/>
      <c r="H439" s="467"/>
      <c r="I439" s="467"/>
      <c r="J439" s="840"/>
      <c r="K439" s="855"/>
      <c r="L439" s="467"/>
      <c r="M439" s="841"/>
    </row>
    <row r="440" spans="1:13" ht="18" customHeight="1" x14ac:dyDescent="0.3">
      <c r="A440" s="1237" t="str">
        <f>'Salary Menu MIS 3382'!A440</f>
        <v>20160</v>
      </c>
      <c r="B440" s="1238" t="str">
        <f>'Salary Menu MIS 3382'!B440</f>
        <v>Staffing Specialist - 10 Month</v>
      </c>
      <c r="C440" s="336">
        <f>'Salary Menu MIS 3382'!C440</f>
        <v>0.22500000000000001</v>
      </c>
      <c r="D440" s="997"/>
      <c r="E440" s="997"/>
      <c r="F440" s="997"/>
      <c r="G440" s="997"/>
      <c r="H440" s="997"/>
      <c r="I440" s="997"/>
      <c r="J440" s="998"/>
      <c r="K440" s="999"/>
      <c r="L440" s="834"/>
      <c r="M440" s="836"/>
    </row>
    <row r="441" spans="1:13" ht="18" customHeight="1" x14ac:dyDescent="0.3">
      <c r="A441" s="1237" t="str">
        <f>'Salary Menu MIS 3382'!A441</f>
        <v>20160</v>
      </c>
      <c r="B441" s="1238" t="str">
        <f>'Salary Menu MIS 3382'!B441</f>
        <v>Staffing Specialist - 12 Month</v>
      </c>
      <c r="C441" s="336">
        <f>'Salary Menu MIS 3382'!C441</f>
        <v>0</v>
      </c>
      <c r="D441" s="348"/>
      <c r="E441" s="348"/>
      <c r="F441" s="348"/>
      <c r="G441" s="348"/>
      <c r="H441" s="348"/>
      <c r="I441" s="348"/>
      <c r="J441" s="888"/>
      <c r="K441" s="889"/>
      <c r="L441" s="238"/>
      <c r="M441" s="844"/>
    </row>
    <row r="442" spans="1:13" ht="18" customHeight="1" x14ac:dyDescent="0.3">
      <c r="A442" s="1237" t="str">
        <f>'Salary Menu MIS 3382'!A442</f>
        <v>415--</v>
      </c>
      <c r="B442" s="1238" t="str">
        <f>'Salary Menu MIS 3382'!B442</f>
        <v>Classroom Assistant - ESE - Full Time</v>
      </c>
      <c r="C442" s="336">
        <f>'Salary Menu MIS 3382'!C442</f>
        <v>5</v>
      </c>
      <c r="D442" s="348"/>
      <c r="E442" s="348"/>
      <c r="F442" s="348"/>
      <c r="G442" s="348"/>
      <c r="H442" s="348"/>
      <c r="I442" s="348"/>
      <c r="J442" s="888"/>
      <c r="K442" s="889"/>
      <c r="L442" s="238"/>
      <c r="M442" s="844"/>
    </row>
    <row r="443" spans="1:13" s="857" customFormat="1" ht="18" customHeight="1" x14ac:dyDescent="0.3">
      <c r="A443" s="1237" t="str">
        <f>'Salary Menu MIS 3382'!A443</f>
        <v>415--</v>
      </c>
      <c r="B443" s="1238" t="str">
        <f>'Salary Menu MIS 3382'!B443</f>
        <v>Classroom Assistant - ESE - Less than 4 hours</v>
      </c>
      <c r="C443" s="336">
        <f>ROUND('Salary Menu MIS 3382'!D443/7.5,2)</f>
        <v>0</v>
      </c>
      <c r="D443" s="348"/>
      <c r="E443" s="348"/>
      <c r="F443" s="348"/>
      <c r="G443" s="348"/>
      <c r="H443" s="348"/>
      <c r="I443" s="348"/>
      <c r="J443" s="888"/>
      <c r="K443" s="889"/>
      <c r="L443" s="238"/>
      <c r="M443" s="844"/>
    </row>
    <row r="444" spans="1:13" ht="18" customHeight="1" x14ac:dyDescent="0.3">
      <c r="A444" s="1237" t="str">
        <f>'Salary Menu MIS 3382'!A444</f>
        <v>41890</v>
      </c>
      <c r="B444" s="1238" t="str">
        <f>'Salary Menu MIS 3382'!B444</f>
        <v>Job Coach - ESE - 9 Month</v>
      </c>
      <c r="C444" s="336">
        <f>'Salary Menu MIS 3382'!C444</f>
        <v>0</v>
      </c>
      <c r="D444" s="244"/>
      <c r="E444" s="244"/>
      <c r="F444" s="244"/>
      <c r="G444" s="244"/>
      <c r="H444" s="244"/>
      <c r="I444" s="244"/>
      <c r="J444" s="553"/>
      <c r="K444" s="856"/>
      <c r="L444" s="238"/>
      <c r="M444" s="844"/>
    </row>
    <row r="445" spans="1:13" s="167" customFormat="1" ht="18" customHeight="1" thickBot="1" x14ac:dyDescent="0.35">
      <c r="A445" s="1237" t="str">
        <f>'Salary Menu MIS 3382'!A445</f>
        <v>4330-</v>
      </c>
      <c r="B445" s="1238" t="str">
        <f>'Salary Menu MIS 3382'!B445</f>
        <v>Interpreter - ESE - 9 Month</v>
      </c>
      <c r="C445" s="336">
        <f>'Salary Menu MIS 3382'!C445</f>
        <v>0</v>
      </c>
      <c r="D445" s="837"/>
      <c r="E445" s="837"/>
      <c r="F445" s="837"/>
      <c r="G445" s="837"/>
      <c r="H445" s="837"/>
      <c r="I445" s="837"/>
      <c r="J445" s="835"/>
      <c r="K445" s="852"/>
      <c r="L445" s="834"/>
      <c r="M445" s="836"/>
    </row>
    <row r="446" spans="1:13" s="450" customFormat="1" ht="12.75" hidden="1" customHeight="1" thickBot="1" x14ac:dyDescent="0.35">
      <c r="A446" s="525"/>
      <c r="B446" s="526" t="s">
        <v>220</v>
      </c>
      <c r="C446" s="527"/>
      <c r="D446" s="527"/>
      <c r="E446" s="527"/>
      <c r="F446" s="527"/>
      <c r="G446" s="527"/>
      <c r="H446" s="527"/>
      <c r="I446" s="527"/>
      <c r="J446" s="528"/>
      <c r="K446" s="513"/>
      <c r="L446" s="1000"/>
      <c r="M446" s="609"/>
    </row>
    <row r="447" spans="1:13" s="774" customFormat="1" ht="15" customHeight="1" thickBot="1" x14ac:dyDescent="0.35">
      <c r="A447" s="1208"/>
      <c r="B447" s="1212" t="s">
        <v>1455</v>
      </c>
      <c r="C447" s="1210">
        <f>SUM(C438:C446)</f>
        <v>6.8150000000000004</v>
      </c>
      <c r="D447" s="1208"/>
      <c r="E447" s="1211"/>
      <c r="F447" s="1211"/>
      <c r="G447" s="1211"/>
      <c r="H447" s="1211"/>
      <c r="I447" s="1211"/>
      <c r="J447" s="1211"/>
      <c r="K447" s="1212"/>
      <c r="L447" s="1212"/>
      <c r="M447" s="1213"/>
    </row>
    <row r="448" spans="1:13" s="774" customFormat="1" ht="12.75" customHeight="1" x14ac:dyDescent="0.3">
      <c r="A448" s="1214"/>
      <c r="B448" s="1215"/>
      <c r="C448" s="1215"/>
      <c r="D448" s="1216"/>
      <c r="E448" s="1216"/>
      <c r="F448" s="1216"/>
      <c r="G448" s="1216"/>
      <c r="H448" s="1216"/>
      <c r="I448" s="1216"/>
      <c r="J448" s="1217"/>
      <c r="K448" s="1217"/>
      <c r="L448" s="1217"/>
      <c r="M448" s="1218"/>
    </row>
    <row r="449" spans="1:13" s="774" customFormat="1" ht="15" customHeight="1" thickBot="1" x14ac:dyDescent="0.35">
      <c r="A449" s="1127"/>
      <c r="B449" s="1128"/>
      <c r="C449" s="1128"/>
      <c r="D449" s="1234"/>
      <c r="E449" s="1234"/>
      <c r="F449" s="1234"/>
      <c r="G449" s="1234"/>
      <c r="H449" s="1234"/>
      <c r="I449" s="1234"/>
      <c r="J449" s="1235"/>
      <c r="K449" s="1235"/>
      <c r="L449" s="1235"/>
      <c r="M449" s="1236"/>
    </row>
    <row r="450" spans="1:13" s="774" customFormat="1" ht="18" customHeight="1" x14ac:dyDescent="0.3">
      <c r="A450" s="1194" t="str">
        <f>'Salary Menu MIS 3382'!A450</f>
        <v>Title I - Project 3401 (Title Average)</v>
      </c>
      <c r="B450" s="501"/>
      <c r="C450" s="501"/>
      <c r="D450" s="531"/>
      <c r="E450" s="531"/>
      <c r="F450" s="531"/>
      <c r="G450" s="531"/>
      <c r="H450" s="531"/>
      <c r="I450" s="531"/>
      <c r="J450" s="532"/>
      <c r="K450" s="532"/>
      <c r="L450" s="532"/>
      <c r="M450" s="416"/>
    </row>
    <row r="451" spans="1:13" ht="18" customHeight="1" x14ac:dyDescent="0.3">
      <c r="A451" s="1357" t="str">
        <f>'Salary Menu MIS 3382'!A451</f>
        <v>1030-</v>
      </c>
      <c r="B451" s="1358" t="str">
        <f>'Salary Menu MIS 3382'!B451</f>
        <v>Teacher - Title I</v>
      </c>
      <c r="C451" s="447">
        <f>'Salary Menu MIS 3382'!C451</f>
        <v>0</v>
      </c>
      <c r="D451" s="914"/>
      <c r="E451" s="914"/>
      <c r="F451" s="914"/>
      <c r="G451" s="914"/>
      <c r="H451" s="914"/>
      <c r="I451" s="914"/>
      <c r="J451" s="915"/>
      <c r="K451" s="916"/>
      <c r="L451" s="831"/>
      <c r="M451" s="871"/>
    </row>
    <row r="452" spans="1:13" ht="18" customHeight="1" x14ac:dyDescent="0.3">
      <c r="A452" s="1237" t="str">
        <f>'Salary Menu MIS 3382'!A452</f>
        <v>14000</v>
      </c>
      <c r="B452" s="1238" t="str">
        <f>'Salary Menu MIS 3382'!B452</f>
        <v>Literacy Coach - 10 Month</v>
      </c>
      <c r="C452" s="245">
        <f>'Salary Menu MIS 3382'!C452</f>
        <v>0</v>
      </c>
      <c r="D452" s="244"/>
      <c r="E452" s="244"/>
      <c r="F452" s="244"/>
      <c r="G452" s="244"/>
      <c r="H452" s="244"/>
      <c r="I452" s="244"/>
      <c r="J452" s="888"/>
      <c r="K452" s="889"/>
      <c r="L452" s="238"/>
      <c r="M452" s="844"/>
    </row>
    <row r="453" spans="1:13" s="858" customFormat="1" ht="18" customHeight="1" x14ac:dyDescent="0.3">
      <c r="A453" s="1237" t="str">
        <f>'Salary Menu MIS 3382'!A453</f>
        <v>12501</v>
      </c>
      <c r="B453" s="1238" t="str">
        <f>'Salary Menu MIS 3382'!B453&amp;" (Number of 6th Period Teachers)"</f>
        <v>Teacher - Hourly (Number of 6th Period Teachers)</v>
      </c>
      <c r="C453" s="829">
        <f>ROUND('Salary Menu MIS 3382'!D453/(196),2)</f>
        <v>0</v>
      </c>
      <c r="D453" s="238"/>
      <c r="E453" s="238"/>
      <c r="F453" s="238"/>
      <c r="G453" s="238"/>
      <c r="H453" s="238"/>
      <c r="I453" s="238"/>
      <c r="J453" s="888"/>
      <c r="K453" s="889"/>
      <c r="L453" s="238"/>
      <c r="M453" s="844"/>
    </row>
    <row r="454" spans="1:13" ht="18" customHeight="1" x14ac:dyDescent="0.3">
      <c r="A454" s="1237" t="str">
        <f>'Salary Menu MIS 3382'!A454</f>
        <v>414--</v>
      </c>
      <c r="B454" s="1238" t="str">
        <f>'Salary Menu MIS 3382'!B454</f>
        <v>Classroom Assistant - Title I</v>
      </c>
      <c r="C454" s="245">
        <f>'Salary Menu MIS 3382'!C454</f>
        <v>0</v>
      </c>
      <c r="D454" s="244"/>
      <c r="E454" s="244"/>
      <c r="F454" s="244"/>
      <c r="G454" s="244"/>
      <c r="H454" s="244"/>
      <c r="I454" s="244"/>
      <c r="J454" s="888"/>
      <c r="K454" s="889"/>
      <c r="L454" s="238"/>
      <c r="M454" s="844"/>
    </row>
    <row r="455" spans="1:13" ht="18" customHeight="1" x14ac:dyDescent="0.3">
      <c r="A455" s="1237" t="str">
        <f>'Salary Menu MIS 3382'!A455</f>
        <v>414--</v>
      </c>
      <c r="B455" s="1238" t="str">
        <f>'Salary Menu MIS 3382'!B455</f>
        <v>Classroom Assistant - Title I - PIP</v>
      </c>
      <c r="C455" s="245">
        <f>'Salary Menu MIS 3382'!C455</f>
        <v>0</v>
      </c>
      <c r="D455" s="244"/>
      <c r="E455" s="244"/>
      <c r="F455" s="244"/>
      <c r="G455" s="244"/>
      <c r="H455" s="244"/>
      <c r="I455" s="244"/>
      <c r="J455" s="888"/>
      <c r="K455" s="889"/>
      <c r="L455" s="238"/>
      <c r="M455" s="844"/>
    </row>
    <row r="456" spans="1:13" s="857" customFormat="1" ht="18" customHeight="1" x14ac:dyDescent="0.3">
      <c r="A456" s="1237" t="str">
        <f>'Salary Menu MIS 3382'!A456</f>
        <v>414--</v>
      </c>
      <c r="B456" s="1238" t="str">
        <f>'Salary Menu MIS 3382'!B456</f>
        <v>Classroom Assistant - Title I - Less than 4 hours</v>
      </c>
      <c r="C456" s="828">
        <f>ROUND('Salary Menu MIS 3382'!D456/7.5,2)</f>
        <v>0</v>
      </c>
      <c r="D456" s="244"/>
      <c r="E456" s="244"/>
      <c r="F456" s="244"/>
      <c r="G456" s="244"/>
      <c r="H456" s="244"/>
      <c r="I456" s="244"/>
      <c r="J456" s="888"/>
      <c r="K456" s="889"/>
      <c r="L456" s="238"/>
      <c r="M456" s="844"/>
    </row>
    <row r="457" spans="1:13" s="857" customFormat="1" ht="18" customHeight="1" thickBot="1" x14ac:dyDescent="0.35">
      <c r="A457" s="1237" t="str">
        <f>'Salary Menu MIS 3382'!A457</f>
        <v>414--</v>
      </c>
      <c r="B457" s="1238" t="str">
        <f>'Salary Menu MIS 3382'!B457</f>
        <v>Classroom Assistant - Title I - PIP - Less than 4 hours</v>
      </c>
      <c r="C457" s="828">
        <f>ROUND('Salary Menu MIS 3382'!D457/7.5,2)</f>
        <v>0</v>
      </c>
      <c r="D457" s="244"/>
      <c r="E457" s="244"/>
      <c r="F457" s="244"/>
      <c r="G457" s="244"/>
      <c r="H457" s="244"/>
      <c r="I457" s="244"/>
      <c r="J457" s="888"/>
      <c r="K457" s="889"/>
      <c r="L457" s="238"/>
      <c r="M457" s="844"/>
    </row>
    <row r="458" spans="1:13" s="450" customFormat="1" ht="18" hidden="1" customHeight="1" x14ac:dyDescent="0.3">
      <c r="A458" s="853" t="str">
        <f>'Salary Menu MIS 3382'!A458</f>
        <v>414--</v>
      </c>
      <c r="B458" s="854" t="str">
        <f>'Salary Menu MIS 3382'!B458</f>
        <v>Parent Educator</v>
      </c>
      <c r="C458" s="254">
        <f>'Salary Menu MIS 3382'!C458</f>
        <v>0</v>
      </c>
      <c r="D458" s="253"/>
      <c r="E458" s="253"/>
      <c r="F458" s="253"/>
      <c r="G458" s="253"/>
      <c r="H458" s="253"/>
      <c r="I458" s="253"/>
      <c r="J458" s="895"/>
      <c r="K458" s="896"/>
      <c r="L458" s="467"/>
      <c r="M458" s="841"/>
    </row>
    <row r="459" spans="1:13" s="450" customFormat="1" ht="18" hidden="1" customHeight="1" x14ac:dyDescent="0.3">
      <c r="A459" s="853" t="str">
        <f>'Salary Menu MIS 3382'!A459</f>
        <v>414--</v>
      </c>
      <c r="B459" s="854" t="str">
        <f>'Salary Menu MIS 3382'!B459</f>
        <v>Parent Educator - Less than 4 hours</v>
      </c>
      <c r="C459" s="254">
        <f>ROUND('Salary Menu MIS 3382'!D459/7.5,2)</f>
        <v>0</v>
      </c>
      <c r="D459" s="253"/>
      <c r="E459" s="253"/>
      <c r="F459" s="253"/>
      <c r="G459" s="253"/>
      <c r="H459" s="253"/>
      <c r="I459" s="253"/>
      <c r="J459" s="895"/>
      <c r="K459" s="896"/>
      <c r="L459" s="467"/>
      <c r="M459" s="841"/>
    </row>
    <row r="460" spans="1:13" ht="12.75" hidden="1" customHeight="1" x14ac:dyDescent="0.3">
      <c r="A460" s="1359"/>
      <c r="B460" s="1360" t="s">
        <v>1295</v>
      </c>
      <c r="C460" s="1001"/>
      <c r="D460" s="1001"/>
      <c r="E460" s="1001"/>
      <c r="F460" s="1001"/>
      <c r="G460" s="1001"/>
      <c r="H460" s="1001"/>
      <c r="I460" s="1001"/>
      <c r="J460" s="1002"/>
      <c r="K460" s="1003"/>
      <c r="L460" s="1004"/>
      <c r="M460" s="1005"/>
    </row>
    <row r="461" spans="1:13" s="450" customFormat="1" ht="12.75" hidden="1" customHeight="1" thickBot="1" x14ac:dyDescent="0.35">
      <c r="A461" s="525"/>
      <c r="B461" s="526" t="s">
        <v>220</v>
      </c>
      <c r="C461" s="527"/>
      <c r="D461" s="527"/>
      <c r="E461" s="527"/>
      <c r="F461" s="527"/>
      <c r="G461" s="527"/>
      <c r="H461" s="527"/>
      <c r="I461" s="527"/>
      <c r="J461" s="528"/>
      <c r="K461" s="513"/>
      <c r="L461" s="1000"/>
      <c r="M461" s="609"/>
    </row>
    <row r="462" spans="1:13" s="774" customFormat="1" ht="28.2" thickBot="1" x14ac:dyDescent="0.35">
      <c r="A462" s="1208"/>
      <c r="B462" s="1209" t="s">
        <v>118</v>
      </c>
      <c r="C462" s="1210">
        <f>SUM(C451:C461)-C453</f>
        <v>0</v>
      </c>
      <c r="D462" s="1208"/>
      <c r="E462" s="1211"/>
      <c r="F462" s="1211"/>
      <c r="G462" s="1211"/>
      <c r="H462" s="1211"/>
      <c r="I462" s="1211"/>
      <c r="J462" s="1211"/>
      <c r="K462" s="1212"/>
      <c r="L462" s="1212"/>
      <c r="M462" s="1213"/>
    </row>
    <row r="463" spans="1:13" s="774" customFormat="1" ht="12.75" customHeight="1" x14ac:dyDescent="0.3">
      <c r="A463" s="1214"/>
      <c r="B463" s="1215"/>
      <c r="C463" s="1215"/>
      <c r="D463" s="1216"/>
      <c r="E463" s="1216"/>
      <c r="F463" s="1216"/>
      <c r="G463" s="1216"/>
      <c r="H463" s="1216"/>
      <c r="I463" s="1216"/>
      <c r="J463" s="1217"/>
      <c r="K463" s="1217"/>
      <c r="L463" s="1217"/>
      <c r="M463" s="1218"/>
    </row>
    <row r="464" spans="1:13" s="774" customFormat="1" ht="15" customHeight="1" thickBot="1" x14ac:dyDescent="0.35">
      <c r="A464" s="1127"/>
      <c r="B464" s="1128"/>
      <c r="C464" s="1128"/>
      <c r="D464" s="1234"/>
      <c r="E464" s="1234"/>
      <c r="F464" s="1234"/>
      <c r="G464" s="1234"/>
      <c r="H464" s="1234"/>
      <c r="I464" s="1234"/>
      <c r="J464" s="1235"/>
      <c r="K464" s="1235"/>
      <c r="L464" s="1235"/>
      <c r="M464" s="1236"/>
    </row>
    <row r="465" spans="1:13" s="774" customFormat="1" ht="18" customHeight="1" x14ac:dyDescent="0.3">
      <c r="A465" s="1194" t="str">
        <f>'Salary Menu MIS 3382'!A465</f>
        <v>Title II - Project 3405</v>
      </c>
      <c r="B465" s="501"/>
      <c r="C465" s="501"/>
      <c r="D465" s="531"/>
      <c r="E465" s="531"/>
      <c r="F465" s="531"/>
      <c r="G465" s="531"/>
      <c r="H465" s="531"/>
      <c r="I465" s="531"/>
      <c r="J465" s="532"/>
      <c r="K465" s="532"/>
      <c r="L465" s="532"/>
      <c r="M465" s="416"/>
    </row>
    <row r="466" spans="1:13" s="774" customFormat="1" ht="18" customHeight="1" thickBot="1" x14ac:dyDescent="0.35">
      <c r="A466" s="1237" t="str">
        <f>'Salary Menu MIS 3382'!A466</f>
        <v>14000</v>
      </c>
      <c r="B466" s="1238" t="str">
        <f>'Salary Menu MIS 3382'!B466</f>
        <v>Literacy Coach - 10 Month</v>
      </c>
      <c r="C466" s="1239">
        <f>'Salary Menu MIS 3382'!C466</f>
        <v>0.5</v>
      </c>
      <c r="D466" s="1200"/>
      <c r="E466" s="1200"/>
      <c r="F466" s="1200"/>
      <c r="G466" s="1200"/>
      <c r="H466" s="1200"/>
      <c r="I466" s="1200"/>
      <c r="J466" s="1240"/>
      <c r="K466" s="1241"/>
      <c r="L466" s="1200"/>
      <c r="M466" s="1201"/>
    </row>
    <row r="467" spans="1:13" s="450" customFormat="1" ht="12.75" hidden="1" customHeight="1" thickBot="1" x14ac:dyDescent="0.35">
      <c r="A467" s="525"/>
      <c r="B467" s="526" t="s">
        <v>220</v>
      </c>
      <c r="C467" s="527"/>
      <c r="D467" s="527"/>
      <c r="E467" s="527"/>
      <c r="F467" s="527"/>
      <c r="G467" s="527"/>
      <c r="H467" s="527"/>
      <c r="I467" s="527"/>
      <c r="J467" s="528"/>
      <c r="K467" s="513"/>
      <c r="L467" s="1000"/>
      <c r="M467" s="609"/>
    </row>
    <row r="468" spans="1:13" ht="15" customHeight="1" thickBot="1" x14ac:dyDescent="0.35">
      <c r="A468" s="847"/>
      <c r="B468" s="845" t="s">
        <v>1456</v>
      </c>
      <c r="C468" s="846">
        <f>SUM(C466:C467)</f>
        <v>0.5</v>
      </c>
      <c r="D468" s="847"/>
      <c r="E468" s="848"/>
      <c r="F468" s="848"/>
      <c r="G468" s="848"/>
      <c r="H468" s="848"/>
      <c r="I468" s="848"/>
      <c r="J468" s="848"/>
      <c r="K468" s="845"/>
      <c r="L468" s="845"/>
      <c r="M468" s="284"/>
    </row>
    <row r="469" spans="1:13" s="125" customFormat="1" ht="12.75" customHeight="1" x14ac:dyDescent="0.3">
      <c r="A469" s="433"/>
      <c r="B469" s="434"/>
      <c r="C469" s="434"/>
      <c r="D469" s="436"/>
      <c r="E469" s="436"/>
      <c r="F469" s="436"/>
      <c r="G469" s="436"/>
      <c r="H469" s="436"/>
      <c r="I469" s="436"/>
      <c r="J469" s="874"/>
      <c r="K469" s="874"/>
      <c r="L469" s="874"/>
      <c r="M469" s="875"/>
    </row>
    <row r="470" spans="1:13" s="125" customFormat="1" ht="15" customHeight="1" thickBot="1" x14ac:dyDescent="0.35">
      <c r="A470" s="442"/>
      <c r="B470" s="1006"/>
      <c r="C470" s="445"/>
      <c r="D470" s="445"/>
      <c r="E470" s="445"/>
      <c r="F470" s="445"/>
      <c r="G470" s="445"/>
      <c r="H470" s="445"/>
      <c r="I470" s="445"/>
      <c r="J470" s="887"/>
      <c r="K470" s="887"/>
      <c r="L470" s="887"/>
      <c r="M470" s="882"/>
    </row>
    <row r="471" spans="1:13" s="1012" customFormat="1" ht="18" hidden="1" customHeight="1" x14ac:dyDescent="0.3">
      <c r="A471" s="1007" t="str">
        <f>'Salary Menu MIS 3382'!A471</f>
        <v>Carl D. Perkins - Secondary - Project 3422</v>
      </c>
      <c r="B471" s="1008"/>
      <c r="C471" s="1008"/>
      <c r="D471" s="1009"/>
      <c r="E471" s="1009"/>
      <c r="F471" s="1009"/>
      <c r="G471" s="1009"/>
      <c r="H471" s="1009"/>
      <c r="I471" s="1009"/>
      <c r="J471" s="1010"/>
      <c r="K471" s="1010"/>
      <c r="L471" s="1010"/>
      <c r="M471" s="1011"/>
    </row>
    <row r="472" spans="1:13" s="857" customFormat="1" ht="18" hidden="1" customHeight="1" x14ac:dyDescent="0.3">
      <c r="A472" s="1237" t="str">
        <f>'Salary Menu MIS 3382'!A472</f>
        <v>1----</v>
      </c>
      <c r="B472" s="1238" t="str">
        <f>'Salary Menu MIS 3382'!B472</f>
        <v>Teacher - 12 Month</v>
      </c>
      <c r="C472" s="248">
        <f>'Salary Menu MIS 3382'!C472</f>
        <v>0</v>
      </c>
      <c r="D472" s="248"/>
      <c r="E472" s="248"/>
      <c r="F472" s="248"/>
      <c r="G472" s="248"/>
      <c r="H472" s="248"/>
      <c r="I472" s="248"/>
      <c r="J472" s="247"/>
      <c r="K472" s="304"/>
      <c r="L472" s="367"/>
      <c r="M472" s="309"/>
    </row>
    <row r="473" spans="1:13" s="857" customFormat="1" ht="18" hidden="1" customHeight="1" thickBot="1" x14ac:dyDescent="0.35">
      <c r="A473" s="1237" t="str">
        <f>'Salary Menu MIS 3382'!A473</f>
        <v>41880</v>
      </c>
      <c r="B473" s="1238" t="str">
        <f>'Salary Menu MIS 3382'!B473</f>
        <v>Classroom Assistant - Vo-Tech</v>
      </c>
      <c r="C473" s="246">
        <f>'Salary Menu MIS 3382'!C473</f>
        <v>0</v>
      </c>
      <c r="D473" s="246"/>
      <c r="E473" s="246"/>
      <c r="F473" s="246"/>
      <c r="G473" s="246"/>
      <c r="H473" s="246"/>
      <c r="I473" s="246"/>
      <c r="J473" s="247"/>
      <c r="K473" s="304"/>
      <c r="L473" s="248"/>
      <c r="M473" s="309"/>
    </row>
    <row r="474" spans="1:13" s="450" customFormat="1" ht="12.75" hidden="1" customHeight="1" thickBot="1" x14ac:dyDescent="0.35">
      <c r="A474" s="525"/>
      <c r="B474" s="526" t="s">
        <v>220</v>
      </c>
      <c r="C474" s="527"/>
      <c r="D474" s="527"/>
      <c r="E474" s="527"/>
      <c r="F474" s="527"/>
      <c r="G474" s="527"/>
      <c r="H474" s="527"/>
      <c r="I474" s="527"/>
      <c r="J474" s="528"/>
      <c r="K474" s="513"/>
      <c r="L474" s="1000"/>
      <c r="M474" s="609"/>
    </row>
    <row r="475" spans="1:13" ht="15" hidden="1" customHeight="1" thickBot="1" x14ac:dyDescent="0.35">
      <c r="A475" s="847"/>
      <c r="B475" s="845" t="s">
        <v>1602</v>
      </c>
      <c r="C475" s="846">
        <f>SUM(C472:C474)</f>
        <v>0</v>
      </c>
      <c r="D475" s="847"/>
      <c r="E475" s="848"/>
      <c r="F475" s="848"/>
      <c r="G475" s="848"/>
      <c r="H475" s="848"/>
      <c r="I475" s="848"/>
      <c r="J475" s="848"/>
      <c r="K475" s="845"/>
      <c r="L475" s="845"/>
      <c r="M475" s="284"/>
    </row>
    <row r="476" spans="1:13" s="125" customFormat="1" ht="12.75" hidden="1" customHeight="1" x14ac:dyDescent="0.3">
      <c r="A476" s="433"/>
      <c r="B476" s="434"/>
      <c r="C476" s="434"/>
      <c r="D476" s="436"/>
      <c r="E476" s="436"/>
      <c r="F476" s="436"/>
      <c r="G476" s="436"/>
      <c r="H476" s="436"/>
      <c r="I476" s="436"/>
      <c r="J476" s="874"/>
      <c r="K476" s="874"/>
      <c r="L476" s="874"/>
      <c r="M476" s="875"/>
    </row>
    <row r="477" spans="1:13" s="125" customFormat="1" ht="15" hidden="1" customHeight="1" thickBot="1" x14ac:dyDescent="0.35">
      <c r="A477" s="442"/>
      <c r="B477" s="1006"/>
      <c r="C477" s="445"/>
      <c r="D477" s="445"/>
      <c r="E477" s="445"/>
      <c r="F477" s="445"/>
      <c r="G477" s="445"/>
      <c r="H477" s="445"/>
      <c r="I477" s="445"/>
      <c r="J477" s="887"/>
      <c r="K477" s="887"/>
      <c r="L477" s="887"/>
      <c r="M477" s="882"/>
    </row>
    <row r="478" spans="1:13" s="1012" customFormat="1" ht="18" hidden="1" customHeight="1" x14ac:dyDescent="0.3">
      <c r="A478" s="1007" t="str">
        <f>'Salary Menu MIS 3382'!A478</f>
        <v>Title I N&amp;D - Project 3409</v>
      </c>
      <c r="B478" s="1008"/>
      <c r="C478" s="1008"/>
      <c r="D478" s="1009"/>
      <c r="E478" s="1009"/>
      <c r="F478" s="1009"/>
      <c r="G478" s="1009"/>
      <c r="H478" s="1009"/>
      <c r="I478" s="1009"/>
      <c r="J478" s="1010"/>
      <c r="K478" s="1010"/>
      <c r="L478" s="1010"/>
      <c r="M478" s="1011"/>
    </row>
    <row r="479" spans="1:13" s="857" customFormat="1" ht="18" hidden="1" customHeight="1" x14ac:dyDescent="0.3">
      <c r="A479" s="1237" t="str">
        <f>'Salary Menu MIS 3382'!A479</f>
        <v>1----</v>
      </c>
      <c r="B479" s="1238" t="str">
        <f>'Salary Menu MIS 3382'!B479</f>
        <v>Teacher - DJJ - 10 Month</v>
      </c>
      <c r="C479" s="248">
        <f>'Salary Menu MIS 3382'!C479</f>
        <v>0</v>
      </c>
      <c r="D479" s="238"/>
      <c r="E479" s="238"/>
      <c r="F479" s="238"/>
      <c r="G479" s="238"/>
      <c r="H479" s="238"/>
      <c r="I479" s="238"/>
      <c r="J479" s="553"/>
      <c r="K479" s="856"/>
      <c r="L479" s="225"/>
      <c r="M479" s="844"/>
    </row>
    <row r="480" spans="1:13" s="857" customFormat="1" ht="18" hidden="1" customHeight="1" x14ac:dyDescent="0.3">
      <c r="A480" s="1237" t="str">
        <f>'Salary Menu MIS 3382'!A480</f>
        <v>1----</v>
      </c>
      <c r="B480" s="1238" t="str">
        <f>'Salary Menu MIS 3382'!B480</f>
        <v>Teacher - DJJ Vocational - 10 Month</v>
      </c>
      <c r="C480" s="248">
        <f>'Salary Menu MIS 3382'!C480</f>
        <v>0</v>
      </c>
      <c r="D480" s="238"/>
      <c r="E480" s="238"/>
      <c r="F480" s="238"/>
      <c r="G480" s="238"/>
      <c r="H480" s="238"/>
      <c r="I480" s="238"/>
      <c r="J480" s="553"/>
      <c r="K480" s="856"/>
      <c r="L480" s="238"/>
      <c r="M480" s="844"/>
    </row>
    <row r="481" spans="1:13" s="858" customFormat="1" ht="18" hidden="1" customHeight="1" x14ac:dyDescent="0.3">
      <c r="A481" s="1237" t="str">
        <f>'Salary Menu MIS 3382'!A481</f>
        <v>12501</v>
      </c>
      <c r="B481" s="1238" t="str">
        <f>'Salary Menu MIS 3382'!B481&amp;" (Number of 6th Period Teachers)"</f>
        <v>Teacher - Hourly (Number of 6th Period Teachers)</v>
      </c>
      <c r="C481" s="829">
        <f>ROUND('Salary Menu MIS 3382'!D481/(196),2)</f>
        <v>0</v>
      </c>
      <c r="D481" s="238"/>
      <c r="E481" s="238"/>
      <c r="F481" s="238"/>
      <c r="G481" s="238"/>
      <c r="H481" s="238"/>
      <c r="I481" s="238"/>
      <c r="J481" s="888"/>
      <c r="K481" s="889"/>
      <c r="L481" s="238"/>
      <c r="M481" s="844"/>
    </row>
    <row r="482" spans="1:13" s="857" customFormat="1" ht="18" hidden="1" customHeight="1" x14ac:dyDescent="0.3">
      <c r="A482" s="1237" t="str">
        <f>'Salary Menu MIS 3382'!A482</f>
        <v>180--</v>
      </c>
      <c r="B482" s="1238" t="str">
        <f>'Salary Menu MIS 3382'!B482</f>
        <v>Guidance Counselor - 12 Month</v>
      </c>
      <c r="C482" s="248">
        <f>'Salary Menu MIS 3382'!C482</f>
        <v>0</v>
      </c>
      <c r="D482" s="238"/>
      <c r="E482" s="238"/>
      <c r="F482" s="238"/>
      <c r="G482" s="238"/>
      <c r="H482" s="238"/>
      <c r="I482" s="238"/>
      <c r="J482" s="553"/>
      <c r="K482" s="856"/>
      <c r="L482" s="238"/>
      <c r="M482" s="844"/>
    </row>
    <row r="483" spans="1:13" s="857" customFormat="1" ht="18" hidden="1" customHeight="1" x14ac:dyDescent="0.3">
      <c r="A483" s="1237" t="str">
        <f>'Salary Menu MIS 3382'!A483</f>
        <v>41---</v>
      </c>
      <c r="B483" s="1238" t="str">
        <f>'Salary Menu MIS 3382'!B483</f>
        <v>Classroom Assistant - DJJ - Full Time</v>
      </c>
      <c r="C483" s="246">
        <f>'Salary Menu MIS 3382'!C483</f>
        <v>0</v>
      </c>
      <c r="D483" s="244"/>
      <c r="E483" s="244"/>
      <c r="F483" s="244"/>
      <c r="G483" s="244"/>
      <c r="H483" s="244"/>
      <c r="I483" s="244"/>
      <c r="J483" s="553"/>
      <c r="K483" s="856"/>
      <c r="L483" s="238"/>
      <c r="M483" s="844"/>
    </row>
    <row r="484" spans="1:13" s="857" customFormat="1" ht="18" hidden="1" customHeight="1" thickBot="1" x14ac:dyDescent="0.35">
      <c r="A484" s="1237" t="str">
        <f>'Salary Menu MIS 3382'!A484</f>
        <v>41---</v>
      </c>
      <c r="B484" s="1238" t="str">
        <f>'Salary Menu MIS 3382'!B484</f>
        <v>Classroom Assistant - DJJ - Less than 4 Hours</v>
      </c>
      <c r="C484" s="828">
        <f>ROUND('Salary Menu MIS 3382'!D484/7.5,2)</f>
        <v>0</v>
      </c>
      <c r="D484" s="244"/>
      <c r="E484" s="244"/>
      <c r="F484" s="244"/>
      <c r="G484" s="244"/>
      <c r="H484" s="244"/>
      <c r="I484" s="244"/>
      <c r="J484" s="553"/>
      <c r="K484" s="856"/>
      <c r="L484" s="238"/>
      <c r="M484" s="844"/>
    </row>
    <row r="485" spans="1:13" s="450" customFormat="1" ht="12.75" hidden="1" customHeight="1" thickBot="1" x14ac:dyDescent="0.35">
      <c r="A485" s="525"/>
      <c r="B485" s="526" t="s">
        <v>220</v>
      </c>
      <c r="C485" s="527"/>
      <c r="D485" s="527"/>
      <c r="E485" s="527"/>
      <c r="F485" s="527"/>
      <c r="G485" s="527"/>
      <c r="H485" s="527"/>
      <c r="I485" s="527"/>
      <c r="J485" s="528"/>
      <c r="K485" s="513"/>
      <c r="L485" s="1000"/>
      <c r="M485" s="609"/>
    </row>
    <row r="486" spans="1:13" s="125" customFormat="1" ht="28.2" hidden="1" thickBot="1" x14ac:dyDescent="0.35">
      <c r="A486" s="847"/>
      <c r="B486" s="861" t="s">
        <v>119</v>
      </c>
      <c r="C486" s="846">
        <f>SUM(C479:C485)-C481</f>
        <v>0</v>
      </c>
      <c r="D486" s="847"/>
      <c r="E486" s="848"/>
      <c r="F486" s="848"/>
      <c r="G486" s="848"/>
      <c r="H486" s="848"/>
      <c r="I486" s="848"/>
      <c r="J486" s="848"/>
      <c r="K486" s="845"/>
      <c r="L486" s="845"/>
      <c r="M486" s="284"/>
    </row>
    <row r="487" spans="1:13" s="126" customFormat="1" ht="12.75" customHeight="1" x14ac:dyDescent="0.3">
      <c r="A487" s="433"/>
      <c r="B487" s="434"/>
      <c r="C487" s="434"/>
      <c r="D487" s="436"/>
      <c r="E487" s="436"/>
      <c r="F487" s="436"/>
      <c r="G487" s="436"/>
      <c r="H487" s="436"/>
      <c r="I487" s="436"/>
      <c r="J487" s="874"/>
      <c r="K487" s="874"/>
      <c r="L487" s="874"/>
      <c r="M487" s="875"/>
    </row>
    <row r="488" spans="1:13" s="125" customFormat="1" ht="12.75" customHeight="1" x14ac:dyDescent="0.3">
      <c r="A488" s="876"/>
      <c r="B488" s="877"/>
      <c r="C488" s="877"/>
      <c r="D488" s="878"/>
      <c r="E488" s="878"/>
      <c r="F488" s="878"/>
      <c r="G488" s="878"/>
      <c r="H488" s="878"/>
      <c r="I488" s="878"/>
      <c r="J488" s="879"/>
      <c r="K488" s="879"/>
      <c r="L488" s="879"/>
      <c r="M488" s="880"/>
    </row>
    <row r="489" spans="1:13" s="125" customFormat="1" ht="15" customHeight="1" thickBot="1" x14ac:dyDescent="0.35">
      <c r="A489" s="442"/>
      <c r="B489" s="1006"/>
      <c r="C489" s="445"/>
      <c r="D489" s="445"/>
      <c r="E489" s="445"/>
      <c r="F489" s="445"/>
      <c r="G489" s="445"/>
      <c r="H489" s="445"/>
      <c r="I489" s="445"/>
      <c r="J489" s="887"/>
      <c r="K489" s="887"/>
      <c r="L489" s="887"/>
      <c r="M489" s="882"/>
    </row>
    <row r="490" spans="1:13" s="450" customFormat="1" ht="15" hidden="1" customHeight="1" x14ac:dyDescent="0.3">
      <c r="A490" s="520" t="str">
        <f>'Salary Menu MIS 3382'!A490</f>
        <v>Stabilization - Project 1460</v>
      </c>
      <c r="B490" s="521"/>
      <c r="C490" s="521"/>
      <c r="D490" s="522"/>
      <c r="E490" s="522"/>
      <c r="F490" s="522"/>
      <c r="G490" s="522"/>
      <c r="H490" s="522"/>
      <c r="I490" s="522"/>
      <c r="J490" s="523"/>
      <c r="K490" s="523"/>
      <c r="L490" s="523"/>
      <c r="M490" s="454"/>
    </row>
    <row r="491" spans="1:13" s="450" customFormat="1" ht="18" hidden="1" customHeight="1" x14ac:dyDescent="0.3">
      <c r="A491" s="853" t="str">
        <f>'Salary Menu MIS 3382'!A491</f>
        <v>1----</v>
      </c>
      <c r="B491" s="854" t="str">
        <f>'Salary Menu MIS 3382'!B491</f>
        <v>Teacher</v>
      </c>
      <c r="C491" s="823">
        <f>'Salary Menu MIS 3382'!C491</f>
        <v>0</v>
      </c>
      <c r="D491" s="467"/>
      <c r="E491" s="467"/>
      <c r="F491" s="467"/>
      <c r="G491" s="467"/>
      <c r="H491" s="467"/>
      <c r="I491" s="467"/>
      <c r="J491" s="840"/>
      <c r="K491" s="855"/>
      <c r="L491" s="823"/>
      <c r="M491" s="841"/>
    </row>
    <row r="492" spans="1:13" s="450" customFormat="1" ht="18" hidden="1" customHeight="1" thickBot="1" x14ac:dyDescent="0.35">
      <c r="A492" s="853" t="str">
        <f>'Salary Menu MIS 3382'!A492</f>
        <v>16---</v>
      </c>
      <c r="B492" s="854" t="str">
        <f>'Salary Menu MIS 3382'!B492</f>
        <v>Teacher - ESE</v>
      </c>
      <c r="C492" s="823">
        <f>'Salary Menu MIS 3382'!C492</f>
        <v>0</v>
      </c>
      <c r="D492" s="467"/>
      <c r="E492" s="467"/>
      <c r="F492" s="467"/>
      <c r="G492" s="467"/>
      <c r="H492" s="467"/>
      <c r="I492" s="467"/>
      <c r="J492" s="840"/>
      <c r="K492" s="855"/>
      <c r="L492" s="823"/>
      <c r="M492" s="841"/>
    </row>
    <row r="493" spans="1:13" s="450" customFormat="1" ht="28.2" hidden="1" thickBot="1" x14ac:dyDescent="0.35">
      <c r="A493" s="794"/>
      <c r="B493" s="1022" t="s">
        <v>1597</v>
      </c>
      <c r="C493" s="1023">
        <f>SUM(C491)</f>
        <v>0</v>
      </c>
      <c r="D493" s="796"/>
      <c r="E493" s="796"/>
      <c r="F493" s="796"/>
      <c r="G493" s="796"/>
      <c r="H493" s="796"/>
      <c r="I493" s="796"/>
      <c r="J493" s="1024"/>
      <c r="K493" s="1024"/>
      <c r="L493" s="1024"/>
      <c r="M493" s="798"/>
    </row>
    <row r="494" spans="1:13" s="450" customFormat="1" ht="12.75" hidden="1" customHeight="1" x14ac:dyDescent="0.3">
      <c r="A494" s="917"/>
      <c r="B494" s="918"/>
      <c r="C494" s="918"/>
      <c r="D494" s="919"/>
      <c r="E494" s="919"/>
      <c r="F494" s="919"/>
      <c r="G494" s="919"/>
      <c r="H494" s="919"/>
      <c r="I494" s="919"/>
      <c r="J494" s="950"/>
      <c r="K494" s="950"/>
      <c r="L494" s="950"/>
      <c r="M494" s="921"/>
    </row>
    <row r="495" spans="1:13" s="450" customFormat="1" ht="12.75" hidden="1" customHeight="1" x14ac:dyDescent="0.3">
      <c r="A495" s="917"/>
      <c r="B495" s="918"/>
      <c r="C495" s="918"/>
      <c r="D495" s="919"/>
      <c r="E495" s="919"/>
      <c r="F495" s="919"/>
      <c r="G495" s="919"/>
      <c r="H495" s="919"/>
      <c r="I495" s="919"/>
      <c r="J495" s="950"/>
      <c r="K495" s="950"/>
      <c r="L495" s="950"/>
      <c r="M495" s="921"/>
    </row>
    <row r="496" spans="1:13" s="450" customFormat="1" ht="12.75" hidden="1" customHeight="1" thickBot="1" x14ac:dyDescent="0.35">
      <c r="A496" s="917"/>
      <c r="B496" s="918"/>
      <c r="C496" s="918"/>
      <c r="D496" s="919"/>
      <c r="E496" s="919"/>
      <c r="F496" s="919"/>
      <c r="G496" s="919"/>
      <c r="H496" s="919"/>
      <c r="I496" s="919"/>
      <c r="J496" s="950"/>
      <c r="K496" s="950"/>
      <c r="L496" s="950"/>
      <c r="M496" s="921"/>
    </row>
    <row r="497" spans="1:13" s="450" customFormat="1" ht="15" hidden="1" customHeight="1" x14ac:dyDescent="0.3">
      <c r="A497" s="520" t="str">
        <f>'Salary Menu MIS 3382'!A497</f>
        <v>IDEA - ARRA - Project 0495</v>
      </c>
      <c r="B497" s="521"/>
      <c r="C497" s="521"/>
      <c r="D497" s="522"/>
      <c r="E497" s="522"/>
      <c r="F497" s="522"/>
      <c r="G497" s="522"/>
      <c r="H497" s="522"/>
      <c r="I497" s="522"/>
      <c r="J497" s="523"/>
      <c r="K497" s="523"/>
      <c r="L497" s="523"/>
      <c r="M497" s="454"/>
    </row>
    <row r="498" spans="1:13" s="450" customFormat="1" ht="18" hidden="1" customHeight="1" x14ac:dyDescent="0.3">
      <c r="A498" s="853" t="str">
        <f>'Salary Menu MIS 3382'!A498</f>
        <v>16---</v>
      </c>
      <c r="B498" s="854" t="str">
        <f>'Salary Menu MIS 3382'!B498</f>
        <v>Teacher - ESE</v>
      </c>
      <c r="C498" s="823">
        <f>'Salary Menu MIS 3382'!C498</f>
        <v>0</v>
      </c>
      <c r="D498" s="467"/>
      <c r="E498" s="467"/>
      <c r="F498" s="467"/>
      <c r="G498" s="467"/>
      <c r="H498" s="467"/>
      <c r="I498" s="467"/>
      <c r="J498" s="840"/>
      <c r="K498" s="855"/>
      <c r="L498" s="823"/>
      <c r="M498" s="841"/>
    </row>
    <row r="499" spans="1:13" s="450" customFormat="1" ht="18" hidden="1" customHeight="1" x14ac:dyDescent="0.3">
      <c r="A499" s="853" t="str">
        <f>'Salary Menu MIS 3382'!A499</f>
        <v>16640</v>
      </c>
      <c r="B499" s="854" t="str">
        <f>'Salary Menu MIS 3382'!B499</f>
        <v>Teacher - Speech</v>
      </c>
      <c r="C499" s="467">
        <f>'Salary Menu MIS 3382'!C499</f>
        <v>0</v>
      </c>
      <c r="D499" s="467"/>
      <c r="E499" s="467"/>
      <c r="F499" s="467"/>
      <c r="G499" s="467"/>
      <c r="H499" s="467"/>
      <c r="I499" s="467"/>
      <c r="J499" s="840"/>
      <c r="K499" s="855"/>
      <c r="L499" s="823"/>
      <c r="M499" s="841"/>
    </row>
    <row r="500" spans="1:13" s="450" customFormat="1" ht="18" hidden="1" customHeight="1" x14ac:dyDescent="0.3">
      <c r="A500" s="853" t="str">
        <f>'Salary Menu MIS 3382'!A500</f>
        <v>20160</v>
      </c>
      <c r="B500" s="854" t="str">
        <f>'Salary Menu MIS 3382'!B500</f>
        <v>Staffing Specialist - 10 Month</v>
      </c>
      <c r="C500" s="467">
        <f>'Salary Menu MIS 3382'!C500</f>
        <v>0</v>
      </c>
      <c r="D500" s="467"/>
      <c r="E500" s="467"/>
      <c r="F500" s="467"/>
      <c r="G500" s="467"/>
      <c r="H500" s="467"/>
      <c r="I500" s="467"/>
      <c r="J500" s="840"/>
      <c r="K500" s="855"/>
      <c r="L500" s="823"/>
      <c r="M500" s="841"/>
    </row>
    <row r="501" spans="1:13" s="450" customFormat="1" ht="18" hidden="1" customHeight="1" x14ac:dyDescent="0.3">
      <c r="A501" s="853" t="str">
        <f>'Salary Menu MIS 3382'!A501</f>
        <v>20160</v>
      </c>
      <c r="B501" s="854" t="str">
        <f>'Salary Menu MIS 3382'!B501</f>
        <v>Staffing Specialist - 12 Month</v>
      </c>
      <c r="C501" s="467">
        <f>'Salary Menu MIS 3382'!C501</f>
        <v>0</v>
      </c>
      <c r="D501" s="467"/>
      <c r="E501" s="467"/>
      <c r="F501" s="467"/>
      <c r="G501" s="467"/>
      <c r="H501" s="467"/>
      <c r="I501" s="467"/>
      <c r="J501" s="840"/>
      <c r="K501" s="855"/>
      <c r="L501" s="823"/>
      <c r="M501" s="841"/>
    </row>
    <row r="502" spans="1:13" s="450" customFormat="1" ht="18" hidden="1" customHeight="1" x14ac:dyDescent="0.3">
      <c r="A502" s="853" t="str">
        <f>'Salary Menu MIS 3382'!A502</f>
        <v>415--</v>
      </c>
      <c r="B502" s="854" t="str">
        <f>'Salary Menu MIS 3382'!B502</f>
        <v>Classroom Assistant - ESE - Full Time</v>
      </c>
      <c r="C502" s="467">
        <f>'Salary Menu MIS 3382'!C502</f>
        <v>0</v>
      </c>
      <c r="D502" s="467"/>
      <c r="E502" s="467"/>
      <c r="F502" s="467"/>
      <c r="G502" s="467"/>
      <c r="H502" s="467"/>
      <c r="I502" s="467"/>
      <c r="J502" s="840"/>
      <c r="K502" s="855"/>
      <c r="L502" s="823"/>
      <c r="M502" s="841"/>
    </row>
    <row r="503" spans="1:13" s="450" customFormat="1" ht="18" hidden="1" customHeight="1" x14ac:dyDescent="0.3">
      <c r="A503" s="853" t="str">
        <f>'Salary Menu MIS 3382'!A503</f>
        <v>415--</v>
      </c>
      <c r="B503" s="854" t="str">
        <f>'Salary Menu MIS 3382'!B503</f>
        <v>Classroom Assistant - ESE - Less than 4 hours</v>
      </c>
      <c r="C503" s="253">
        <f>ROUND('Salary Menu MIS 3382'!D503/7.5,2)</f>
        <v>0</v>
      </c>
      <c r="D503" s="467"/>
      <c r="E503" s="467"/>
      <c r="F503" s="467"/>
      <c r="G503" s="467"/>
      <c r="H503" s="467"/>
      <c r="I503" s="467"/>
      <c r="J503" s="840"/>
      <c r="K503" s="855"/>
      <c r="L503" s="823"/>
      <c r="M503" s="841"/>
    </row>
    <row r="504" spans="1:13" s="450" customFormat="1" ht="18" hidden="1" customHeight="1" x14ac:dyDescent="0.3">
      <c r="A504" s="853" t="str">
        <f>'Salary Menu MIS 3382'!A504</f>
        <v>41890</v>
      </c>
      <c r="B504" s="854" t="str">
        <f>'Salary Menu MIS 3382'!B504</f>
        <v>Job Coach - ESE - 9 Month</v>
      </c>
      <c r="C504" s="467">
        <f>'Salary Menu MIS 3382'!C504</f>
        <v>0</v>
      </c>
      <c r="D504" s="467"/>
      <c r="E504" s="467"/>
      <c r="F504" s="467"/>
      <c r="G504" s="467"/>
      <c r="H504" s="467"/>
      <c r="I504" s="467"/>
      <c r="J504" s="840"/>
      <c r="K504" s="855"/>
      <c r="L504" s="823"/>
      <c r="M504" s="841"/>
    </row>
    <row r="505" spans="1:13" s="450" customFormat="1" ht="18" hidden="1" customHeight="1" thickBot="1" x14ac:dyDescent="0.35">
      <c r="A505" s="853" t="str">
        <f>'Salary Menu MIS 3382'!A505</f>
        <v>4330-</v>
      </c>
      <c r="B505" s="854" t="str">
        <f>'Salary Menu MIS 3382'!B505</f>
        <v>Interpreter - ESE - 9 Month</v>
      </c>
      <c r="C505" s="256">
        <f>'Salary Menu MIS 3382'!C505</f>
        <v>0</v>
      </c>
      <c r="D505" s="467"/>
      <c r="E505" s="467"/>
      <c r="F505" s="467"/>
      <c r="G505" s="467"/>
      <c r="H505" s="467"/>
      <c r="I505" s="467"/>
      <c r="J505" s="840"/>
      <c r="K505" s="855"/>
      <c r="L505" s="823"/>
      <c r="M505" s="841"/>
    </row>
    <row r="506" spans="1:13" s="450" customFormat="1" ht="15" hidden="1" customHeight="1" thickBot="1" x14ac:dyDescent="0.35">
      <c r="A506" s="900"/>
      <c r="B506" s="904" t="s">
        <v>1801</v>
      </c>
      <c r="C506" s="902">
        <f>SUM(C498:C505)</f>
        <v>0</v>
      </c>
      <c r="D506" s="900"/>
      <c r="E506" s="903"/>
      <c r="F506" s="903"/>
      <c r="G506" s="903"/>
      <c r="H506" s="903"/>
      <c r="I506" s="903"/>
      <c r="J506" s="903"/>
      <c r="K506" s="904"/>
      <c r="L506" s="904"/>
      <c r="M506" s="826"/>
    </row>
    <row r="507" spans="1:13" s="450" customFormat="1" ht="12.75" hidden="1" customHeight="1" x14ac:dyDescent="0.3">
      <c r="A507" s="917"/>
      <c r="B507" s="918"/>
      <c r="C507" s="918"/>
      <c r="D507" s="919"/>
      <c r="E507" s="919"/>
      <c r="F507" s="919"/>
      <c r="G507" s="919"/>
      <c r="H507" s="919"/>
      <c r="I507" s="919"/>
      <c r="J507" s="950"/>
      <c r="K507" s="950"/>
      <c r="L507" s="950"/>
      <c r="M507" s="921"/>
    </row>
    <row r="508" spans="1:13" s="450" customFormat="1" ht="12.75" hidden="1" customHeight="1" x14ac:dyDescent="0.3">
      <c r="A508" s="917"/>
      <c r="B508" s="918"/>
      <c r="C508" s="918"/>
      <c r="D508" s="919"/>
      <c r="E508" s="919"/>
      <c r="F508" s="919"/>
      <c r="G508" s="919"/>
      <c r="H508" s="919"/>
      <c r="I508" s="919"/>
      <c r="J508" s="950"/>
      <c r="K508" s="950"/>
      <c r="L508" s="950"/>
      <c r="M508" s="921"/>
    </row>
    <row r="509" spans="1:13" s="450" customFormat="1" ht="12.75" hidden="1" customHeight="1" thickBot="1" x14ac:dyDescent="0.35">
      <c r="A509" s="917"/>
      <c r="B509" s="918"/>
      <c r="C509" s="918"/>
      <c r="D509" s="919"/>
      <c r="E509" s="919"/>
      <c r="F509" s="919"/>
      <c r="G509" s="919"/>
      <c r="H509" s="919"/>
      <c r="I509" s="919"/>
      <c r="J509" s="950"/>
      <c r="K509" s="950"/>
      <c r="L509" s="950"/>
      <c r="M509" s="921"/>
    </row>
    <row r="510" spans="1:13" s="450" customFormat="1" ht="15" hidden="1" customHeight="1" x14ac:dyDescent="0.3">
      <c r="A510" s="520" t="str">
        <f>'Salary Menu MIS 3382'!A510</f>
        <v>Title I - ARRA - Project 0491 (Title Average)</v>
      </c>
      <c r="B510" s="521"/>
      <c r="C510" s="521"/>
      <c r="D510" s="522"/>
      <c r="E510" s="522"/>
      <c r="F510" s="522"/>
      <c r="G510" s="522"/>
      <c r="H510" s="522"/>
      <c r="I510" s="522"/>
      <c r="J510" s="523"/>
      <c r="K510" s="523"/>
      <c r="L510" s="523"/>
      <c r="M510" s="454"/>
    </row>
    <row r="511" spans="1:13" s="450" customFormat="1" ht="18" hidden="1" customHeight="1" x14ac:dyDescent="0.3">
      <c r="A511" s="853" t="str">
        <f>'Salary Menu MIS 3382'!A511</f>
        <v>1030-</v>
      </c>
      <c r="B511" s="854" t="str">
        <f>'Salary Menu MIS 3382'!B511</f>
        <v>Teacher - Title I</v>
      </c>
      <c r="C511" s="823">
        <f>'Salary Menu MIS 3382'!C511</f>
        <v>0</v>
      </c>
      <c r="D511" s="467"/>
      <c r="E511" s="467"/>
      <c r="F511" s="467"/>
      <c r="G511" s="467"/>
      <c r="H511" s="467"/>
      <c r="I511" s="467"/>
      <c r="J511" s="840"/>
      <c r="K511" s="855"/>
      <c r="L511" s="823"/>
      <c r="M511" s="841"/>
    </row>
    <row r="512" spans="1:13" s="450" customFormat="1" ht="18" hidden="1" customHeight="1" x14ac:dyDescent="0.3">
      <c r="A512" s="853" t="str">
        <f>'Salary Menu MIS 3382'!A512</f>
        <v>1030-</v>
      </c>
      <c r="B512" s="854" t="str">
        <f>'Salary Menu MIS 3382'!B512</f>
        <v>Literacy Coach - 10 Month</v>
      </c>
      <c r="C512" s="467">
        <f>'Salary Menu MIS 3382'!C512</f>
        <v>0</v>
      </c>
      <c r="D512" s="467"/>
      <c r="E512" s="467"/>
      <c r="F512" s="467"/>
      <c r="G512" s="467"/>
      <c r="H512" s="467"/>
      <c r="I512" s="467"/>
      <c r="J512" s="840"/>
      <c r="K512" s="855"/>
      <c r="L512" s="823"/>
      <c r="M512" s="841"/>
    </row>
    <row r="513" spans="1:13" s="450" customFormat="1" ht="18" hidden="1" customHeight="1" x14ac:dyDescent="0.3">
      <c r="A513" s="853" t="str">
        <f>'Salary Menu MIS 3382'!A513</f>
        <v>12501</v>
      </c>
      <c r="B513" s="854" t="str">
        <f>'Salary Menu MIS 3382'!B513</f>
        <v>Teacher - Hourly</v>
      </c>
      <c r="C513" s="256">
        <f>ROUND('Salary Menu MIS 3382'!D513/(196),2)</f>
        <v>0</v>
      </c>
      <c r="D513" s="467"/>
      <c r="E513" s="467"/>
      <c r="F513" s="467"/>
      <c r="G513" s="467"/>
      <c r="H513" s="467"/>
      <c r="I513" s="467"/>
      <c r="J513" s="840"/>
      <c r="K513" s="855"/>
      <c r="L513" s="823"/>
      <c r="M513" s="841"/>
    </row>
    <row r="514" spans="1:13" s="450" customFormat="1" ht="18" hidden="1" customHeight="1" x14ac:dyDescent="0.3">
      <c r="A514" s="853" t="str">
        <f>'Salary Menu MIS 3382'!A514</f>
        <v>414--</v>
      </c>
      <c r="B514" s="854" t="str">
        <f>'Salary Menu MIS 3382'!B514</f>
        <v>Classroom Assistant - Title I</v>
      </c>
      <c r="C514" s="467">
        <f>'Salary Menu MIS 3382'!C514</f>
        <v>0</v>
      </c>
      <c r="D514" s="467"/>
      <c r="E514" s="467"/>
      <c r="F514" s="467"/>
      <c r="G514" s="467"/>
      <c r="H514" s="467"/>
      <c r="I514" s="467"/>
      <c r="J514" s="840"/>
      <c r="K514" s="855"/>
      <c r="L514" s="823"/>
      <c r="M514" s="841"/>
    </row>
    <row r="515" spans="1:13" s="450" customFormat="1" ht="18" hidden="1" customHeight="1" x14ac:dyDescent="0.3">
      <c r="A515" s="853" t="str">
        <f>'Salary Menu MIS 3382'!A515</f>
        <v>414--</v>
      </c>
      <c r="B515" s="854" t="str">
        <f>'Salary Menu MIS 3382'!B515</f>
        <v>Classroom Assistant - Title I - PIP</v>
      </c>
      <c r="C515" s="467">
        <f>'Salary Menu MIS 3382'!C515</f>
        <v>0</v>
      </c>
      <c r="D515" s="467"/>
      <c r="E515" s="467"/>
      <c r="F515" s="467"/>
      <c r="G515" s="467"/>
      <c r="H515" s="467"/>
      <c r="I515" s="467"/>
      <c r="J515" s="840"/>
      <c r="K515" s="855"/>
      <c r="L515" s="823"/>
      <c r="M515" s="841"/>
    </row>
    <row r="516" spans="1:13" s="450" customFormat="1" ht="18" hidden="1" customHeight="1" x14ac:dyDescent="0.3">
      <c r="A516" s="853" t="str">
        <f>'Salary Menu MIS 3382'!A516</f>
        <v>414--</v>
      </c>
      <c r="B516" s="854" t="str">
        <f>'Salary Menu MIS 3382'!B516</f>
        <v>Classroom Assistant - Title I - Less than 4 hours</v>
      </c>
      <c r="C516" s="253">
        <f>ROUND('Salary Menu MIS 3382'!D516/7.5,2)</f>
        <v>0</v>
      </c>
      <c r="D516" s="467"/>
      <c r="E516" s="467"/>
      <c r="F516" s="467"/>
      <c r="G516" s="467"/>
      <c r="H516" s="467"/>
      <c r="I516" s="467"/>
      <c r="J516" s="840"/>
      <c r="K516" s="855"/>
      <c r="L516" s="823"/>
      <c r="M516" s="841"/>
    </row>
    <row r="517" spans="1:13" s="450" customFormat="1" ht="18" hidden="1" customHeight="1" x14ac:dyDescent="0.3">
      <c r="A517" s="853" t="str">
        <f>'Salary Menu MIS 3382'!A517</f>
        <v>414--</v>
      </c>
      <c r="B517" s="854" t="str">
        <f>'Salary Menu MIS 3382'!B517</f>
        <v>Classroom Assistant - Title I - PIP - Less than 4 hours</v>
      </c>
      <c r="C517" s="253">
        <f>ROUND('Salary Menu MIS 3382'!D517/7.5,2)</f>
        <v>0</v>
      </c>
      <c r="D517" s="467"/>
      <c r="E517" s="467"/>
      <c r="F517" s="467"/>
      <c r="G517" s="467"/>
      <c r="H517" s="467"/>
      <c r="I517" s="467"/>
      <c r="J517" s="840"/>
      <c r="K517" s="855"/>
      <c r="L517" s="823"/>
      <c r="M517" s="841"/>
    </row>
    <row r="518" spans="1:13" s="450" customFormat="1" ht="18" hidden="1" customHeight="1" x14ac:dyDescent="0.3">
      <c r="A518" s="853" t="str">
        <f>'Salary Menu MIS 3382'!A518</f>
        <v>414--</v>
      </c>
      <c r="B518" s="854" t="str">
        <f>'Salary Menu MIS 3382'!B518</f>
        <v>Parent Educator</v>
      </c>
      <c r="C518" s="467">
        <f>'Salary Menu MIS 3382'!C518</f>
        <v>0</v>
      </c>
      <c r="D518" s="467"/>
      <c r="E518" s="467"/>
      <c r="F518" s="467"/>
      <c r="G518" s="467"/>
      <c r="H518" s="467"/>
      <c r="I518" s="467"/>
      <c r="J518" s="840"/>
      <c r="K518" s="855"/>
      <c r="L518" s="823"/>
      <c r="M518" s="841"/>
    </row>
    <row r="519" spans="1:13" s="450" customFormat="1" ht="18" hidden="1" customHeight="1" thickBot="1" x14ac:dyDescent="0.35">
      <c r="A519" s="853" t="str">
        <f>'Salary Menu MIS 3382'!A519</f>
        <v>414--</v>
      </c>
      <c r="B519" s="854" t="str">
        <f>'Salary Menu MIS 3382'!B519</f>
        <v>Parent Educator - Less than 4 hours</v>
      </c>
      <c r="C519" s="253">
        <f>ROUND('Salary Menu MIS 3382'!D519/7.5,2)</f>
        <v>0</v>
      </c>
      <c r="D519" s="467"/>
      <c r="E519" s="467"/>
      <c r="F519" s="467"/>
      <c r="G519" s="467"/>
      <c r="H519" s="467"/>
      <c r="I519" s="467"/>
      <c r="J519" s="840"/>
      <c r="K519" s="855"/>
      <c r="L519" s="823"/>
      <c r="M519" s="841"/>
    </row>
    <row r="520" spans="1:13" s="450" customFormat="1" ht="15" hidden="1" customHeight="1" thickBot="1" x14ac:dyDescent="0.35">
      <c r="A520" s="900"/>
      <c r="B520" s="904" t="s">
        <v>1802</v>
      </c>
      <c r="C520" s="902">
        <f>SUM(C511:C519)</f>
        <v>0</v>
      </c>
      <c r="D520" s="900"/>
      <c r="E520" s="903"/>
      <c r="F520" s="903"/>
      <c r="G520" s="903"/>
      <c r="H520" s="903"/>
      <c r="I520" s="903"/>
      <c r="J520" s="903"/>
      <c r="K520" s="904"/>
      <c r="L520" s="904"/>
      <c r="M520" s="826"/>
    </row>
    <row r="521" spans="1:13" s="450" customFormat="1" ht="12.75" hidden="1" customHeight="1" thickBot="1" x14ac:dyDescent="0.35">
      <c r="A521" s="917"/>
      <c r="B521" s="918"/>
      <c r="C521" s="918"/>
      <c r="D521" s="919"/>
      <c r="E521" s="919"/>
      <c r="F521" s="919"/>
      <c r="G521" s="919"/>
      <c r="H521" s="919"/>
      <c r="I521" s="919"/>
      <c r="J521" s="950"/>
      <c r="K521" s="950"/>
      <c r="L521" s="950"/>
      <c r="M521" s="921"/>
    </row>
    <row r="522" spans="1:13" ht="12.75" customHeight="1" x14ac:dyDescent="0.3">
      <c r="A522" s="554"/>
      <c r="B522" s="1013" t="s">
        <v>111</v>
      </c>
      <c r="C522" s="1014"/>
      <c r="D522" s="1015"/>
      <c r="E522" s="1015"/>
      <c r="F522" s="1015"/>
      <c r="G522" s="1015"/>
      <c r="H522" s="873"/>
      <c r="I522" s="873"/>
      <c r="J522" s="555"/>
      <c r="K522" s="555"/>
      <c r="L522" s="555"/>
      <c r="M522" s="1016"/>
    </row>
    <row r="523" spans="1:13" ht="12.75" customHeight="1" x14ac:dyDescent="0.3">
      <c r="A523" s="1017"/>
      <c r="B523" s="1018" t="s">
        <v>110</v>
      </c>
      <c r="C523" s="1019"/>
      <c r="D523" s="1020"/>
      <c r="E523" s="1020"/>
      <c r="F523" s="1020"/>
      <c r="G523" s="1020"/>
      <c r="H523" s="121"/>
      <c r="I523" s="121"/>
      <c r="J523" s="126"/>
      <c r="K523" s="126"/>
      <c r="L523" s="126"/>
      <c r="M523" s="1021"/>
    </row>
    <row r="524" spans="1:13" s="774" customFormat="1" ht="12.75" customHeight="1" x14ac:dyDescent="0.3">
      <c r="A524" s="1361"/>
      <c r="B524" s="772"/>
      <c r="C524" s="772"/>
      <c r="D524" s="1362"/>
      <c r="E524" s="1362"/>
      <c r="F524" s="1362"/>
      <c r="G524" s="1362"/>
      <c r="H524" s="1362"/>
      <c r="I524" s="1362"/>
      <c r="J524" s="772"/>
      <c r="K524" s="772"/>
      <c r="L524" s="772"/>
      <c r="M524" s="1363"/>
    </row>
    <row r="525" spans="1:13" s="774" customFormat="1" ht="27.6" x14ac:dyDescent="0.3">
      <c r="A525" s="1187"/>
      <c r="B525" s="1364" t="s">
        <v>1289</v>
      </c>
      <c r="C525" s="1189">
        <f>+C193+C205+C215+C235+C241+C261+C254+C281+C291+C304+C319+C325+C332+C352+C388+C357+C363+C370+C376+C381+C433+C447+C462+C468+C493+C506+C520</f>
        <v>16.765000000000001</v>
      </c>
      <c r="D525" s="1189"/>
      <c r="E525" s="1189"/>
      <c r="F525" s="1189"/>
      <c r="G525" s="1189"/>
      <c r="H525" s="1189"/>
      <c r="I525" s="1189"/>
      <c r="J525" s="1190"/>
      <c r="K525" s="1190"/>
      <c r="L525" s="1190"/>
      <c r="M525" s="1191"/>
    </row>
    <row r="526" spans="1:13" s="774" customFormat="1" ht="15" customHeight="1" x14ac:dyDescent="0.3">
      <c r="A526" s="1187"/>
      <c r="B526" s="881" t="s">
        <v>1987</v>
      </c>
      <c r="C526" s="1189">
        <f>+C53+C54+C65+C200+C210+C230+C297+C310+C339+C404+C453+C481+C246+C68</f>
        <v>0</v>
      </c>
      <c r="D526" s="1189"/>
      <c r="E526" s="1189"/>
      <c r="F526" s="1189"/>
      <c r="G526" s="1189"/>
      <c r="H526" s="1189"/>
      <c r="I526" s="1189"/>
      <c r="J526" s="1190"/>
      <c r="K526" s="1190"/>
      <c r="L526" s="1190"/>
      <c r="M526" s="1191"/>
    </row>
    <row r="527" spans="1:13" s="774" customFormat="1" ht="15" customHeight="1" thickBot="1" x14ac:dyDescent="0.35">
      <c r="A527" s="1187"/>
      <c r="B527" s="881" t="s">
        <v>121</v>
      </c>
      <c r="C527" s="1365">
        <f>SUM(C525:C526)</f>
        <v>16.765000000000001</v>
      </c>
      <c r="D527" s="1189"/>
      <c r="E527" s="1189"/>
      <c r="F527" s="1189"/>
      <c r="G527" s="1189"/>
      <c r="H527" s="1189"/>
      <c r="I527" s="1189"/>
      <c r="J527" s="1190"/>
      <c r="K527" s="1190"/>
      <c r="L527" s="1190"/>
      <c r="M527" s="1191"/>
    </row>
    <row r="528" spans="1:13" s="774" customFormat="1" ht="15" customHeight="1" thickTop="1" x14ac:dyDescent="0.3">
      <c r="A528" s="1353"/>
      <c r="B528" s="881"/>
      <c r="C528" s="1189"/>
      <c r="D528" s="1189"/>
      <c r="E528" s="1189"/>
      <c r="F528" s="1189"/>
      <c r="G528" s="1189"/>
      <c r="H528" s="1189"/>
      <c r="I528" s="1189"/>
      <c r="J528" s="1190"/>
      <c r="K528" s="1190"/>
      <c r="L528" s="1190"/>
      <c r="M528" s="1354"/>
    </row>
    <row r="529" spans="1:13" s="774" customFormat="1" ht="12.75" customHeight="1" x14ac:dyDescent="0.3">
      <c r="A529" s="1401"/>
      <c r="B529" s="1401"/>
      <c r="C529" s="1401"/>
      <c r="D529" s="1421"/>
      <c r="E529" s="1421"/>
      <c r="F529" s="1421"/>
      <c r="G529" s="1421"/>
      <c r="H529" s="1421"/>
      <c r="I529" s="1421"/>
      <c r="J529" s="1401"/>
      <c r="K529" s="1401"/>
      <c r="L529" s="1401"/>
      <c r="M529" s="1422"/>
    </row>
    <row r="530" spans="1:13" ht="12.75" customHeight="1" x14ac:dyDescent="0.3"/>
    <row r="531" spans="1:13" ht="12.75" customHeight="1" x14ac:dyDescent="0.3"/>
    <row r="532" spans="1:13" ht="12.75" customHeight="1" x14ac:dyDescent="0.3"/>
    <row r="533" spans="1:13" ht="12.75" customHeight="1" x14ac:dyDescent="0.3"/>
    <row r="534" spans="1:13" ht="12.75" customHeight="1" x14ac:dyDescent="0.3"/>
    <row r="535" spans="1:13" ht="12.75" customHeight="1" x14ac:dyDescent="0.3"/>
    <row r="536" spans="1:13" ht="12.75" customHeight="1" x14ac:dyDescent="0.3"/>
    <row r="537" spans="1:13" ht="12.75" customHeight="1" x14ac:dyDescent="0.3"/>
    <row r="538" spans="1:13" ht="12.75" customHeight="1" x14ac:dyDescent="0.3"/>
    <row r="539" spans="1:13" ht="12.75" customHeight="1" x14ac:dyDescent="0.3"/>
    <row r="540" spans="1:13" ht="12.75" customHeight="1" x14ac:dyDescent="0.3"/>
    <row r="541" spans="1:13" ht="12.75" customHeight="1" x14ac:dyDescent="0.3"/>
    <row r="542" spans="1:13" ht="12.75" customHeight="1" x14ac:dyDescent="0.3"/>
    <row r="543" spans="1:13" ht="12.75" customHeight="1" x14ac:dyDescent="0.3"/>
    <row r="544" spans="1:13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</sheetData>
  <sheetProtection password="DBAD" sheet="1" objects="1" scenarios="1" selectLockedCells="1"/>
  <mergeCells count="9">
    <mergeCell ref="L6:L7"/>
    <mergeCell ref="A399:J399"/>
    <mergeCell ref="A529:M529"/>
    <mergeCell ref="J6:J7"/>
    <mergeCell ref="M6:M7"/>
    <mergeCell ref="D6:D7"/>
    <mergeCell ref="C6:C7"/>
    <mergeCell ref="K6:K7"/>
    <mergeCell ref="A198:E198"/>
  </mergeCells>
  <phoneticPr fontId="3" type="noConversion"/>
  <printOptions horizontalCentered="1"/>
  <pageMargins left="0.25" right="0.25" top="0.25" bottom="0.25" header="0.5" footer="0.28000000000000003"/>
  <pageSetup scale="60" fitToWidth="0" fitToHeight="0" orientation="landscape" r:id="rId1"/>
  <headerFooter alignWithMargins="0">
    <oddHeader xml:space="preserve">&amp;R 
</oddHeader>
    <oddFooter>&amp;C  &amp;P</oddFooter>
  </headerFooter>
  <rowBreaks count="7" manualBreakCount="7">
    <brk id="60" max="12" man="1"/>
    <brk id="111" max="12" man="1"/>
    <brk id="207" max="12" man="1"/>
    <brk id="263" max="12" man="1"/>
    <brk id="327" max="12" man="1"/>
    <brk id="390" max="12" man="1"/>
    <brk id="464" max="12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66" r:id="rId4">
          <objectPr defaultSize="0" autoPict="0" r:id="rId5">
            <anchor moveWithCells="1">
              <from>
                <xdr:col>1</xdr:col>
                <xdr:colOff>190500</xdr:colOff>
                <xdr:row>0</xdr:row>
                <xdr:rowOff>38100</xdr:rowOff>
              </from>
              <to>
                <xdr:col>1</xdr:col>
                <xdr:colOff>1150620</xdr:colOff>
                <xdr:row>4</xdr:row>
                <xdr:rowOff>76200</xdr:rowOff>
              </to>
            </anchor>
          </objectPr>
        </oleObject>
      </mc:Choice>
      <mc:Fallback>
        <oleObject progId="Word.Picture.8" shapeId="10266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 enableFormatConditionsCalculation="0">
    <tabColor rgb="FFA7E8FF"/>
  </sheetPr>
  <dimension ref="A1:DV113"/>
  <sheetViews>
    <sheetView view="pageBreakPreview" zoomScaleNormal="100" zoomScaleSheetLayoutView="100" workbookViewId="0">
      <selection activeCell="B6" sqref="B6:D6"/>
    </sheetView>
  </sheetViews>
  <sheetFormatPr defaultColWidth="9.109375" defaultRowHeight="13.8" x14ac:dyDescent="0.3"/>
  <cols>
    <col min="1" max="1" width="9.44140625" style="2" customWidth="1"/>
    <col min="2" max="2" width="45.44140625" style="2" customWidth="1"/>
    <col min="3" max="3" width="3" style="2" customWidth="1"/>
    <col min="4" max="4" width="20.109375" style="2" customWidth="1"/>
    <col min="5" max="16384" width="9.109375" style="2"/>
  </cols>
  <sheetData>
    <row r="1" spans="1:126" s="127" customFormat="1" x14ac:dyDescent="0.3">
      <c r="A1" s="771"/>
      <c r="B1" s="771"/>
      <c r="C1" s="771"/>
      <c r="D1" s="772"/>
      <c r="H1" s="174"/>
      <c r="N1" s="174"/>
      <c r="P1" s="142"/>
      <c r="Q1" s="142"/>
      <c r="R1" s="142"/>
      <c r="S1" s="142"/>
      <c r="T1" s="142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  <c r="CA1" s="167"/>
      <c r="CB1" s="167"/>
      <c r="CC1" s="167"/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7"/>
      <c r="CO1" s="167"/>
      <c r="CP1" s="167"/>
      <c r="CQ1" s="167"/>
      <c r="CR1" s="167"/>
      <c r="CS1" s="167"/>
      <c r="CT1" s="167"/>
      <c r="CU1" s="167"/>
      <c r="CV1" s="167"/>
      <c r="CW1" s="167"/>
      <c r="CX1" s="167"/>
      <c r="CY1" s="167"/>
      <c r="CZ1" s="167"/>
      <c r="DA1" s="167"/>
      <c r="DB1" s="167"/>
      <c r="DC1" s="167"/>
      <c r="DD1" s="167"/>
      <c r="DE1" s="167"/>
      <c r="DF1" s="167"/>
      <c r="DG1" s="167"/>
      <c r="DH1" s="167"/>
      <c r="DI1" s="167"/>
      <c r="DJ1" s="167"/>
      <c r="DK1" s="167"/>
      <c r="DL1" s="167"/>
      <c r="DM1" s="167"/>
      <c r="DN1" s="167"/>
      <c r="DO1" s="167"/>
      <c r="DP1" s="167"/>
      <c r="DQ1" s="167"/>
      <c r="DR1" s="167"/>
      <c r="DS1" s="167"/>
      <c r="DT1" s="167"/>
      <c r="DU1" s="167"/>
      <c r="DV1" s="167"/>
    </row>
    <row r="2" spans="1:126" s="127" customFormat="1" ht="15.6" x14ac:dyDescent="0.3">
      <c r="A2" s="1025" t="s">
        <v>256</v>
      </c>
      <c r="B2" s="1025"/>
      <c r="C2" s="1025"/>
      <c r="D2" s="1026"/>
      <c r="H2" s="174"/>
      <c r="N2" s="174"/>
      <c r="P2" s="142"/>
      <c r="Q2" s="142"/>
      <c r="R2" s="142"/>
      <c r="S2" s="142"/>
      <c r="T2" s="142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</row>
    <row r="3" spans="1:126" s="1029" customFormat="1" ht="18" x14ac:dyDescent="0.35">
      <c r="A3" s="1027" t="s">
        <v>109</v>
      </c>
      <c r="B3" s="1027"/>
      <c r="C3" s="1027"/>
      <c r="D3" s="1028"/>
      <c r="H3" s="174"/>
      <c r="I3" s="127"/>
      <c r="J3" s="127"/>
      <c r="K3" s="127"/>
      <c r="L3" s="127"/>
      <c r="M3" s="127"/>
      <c r="N3" s="174"/>
      <c r="O3" s="127"/>
      <c r="P3" s="192"/>
      <c r="Q3" s="192"/>
      <c r="R3" s="192"/>
      <c r="S3" s="192"/>
      <c r="T3" s="192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  <c r="BI3" s="179"/>
      <c r="BJ3" s="179"/>
      <c r="BK3" s="179"/>
      <c r="BL3" s="179"/>
      <c r="BM3" s="179"/>
      <c r="BN3" s="179"/>
      <c r="BO3" s="179"/>
      <c r="BP3" s="179"/>
      <c r="BQ3" s="179"/>
      <c r="BR3" s="179"/>
      <c r="BS3" s="179"/>
      <c r="BT3" s="179"/>
      <c r="BU3" s="179"/>
      <c r="BV3" s="179"/>
      <c r="BW3" s="179"/>
      <c r="BX3" s="179"/>
      <c r="BY3" s="179"/>
      <c r="BZ3" s="179"/>
      <c r="CA3" s="179"/>
      <c r="CB3" s="179"/>
      <c r="CC3" s="179"/>
      <c r="CD3" s="179"/>
      <c r="CE3" s="179"/>
      <c r="CF3" s="179"/>
      <c r="CG3" s="179"/>
      <c r="CH3" s="179"/>
      <c r="CI3" s="179"/>
      <c r="CJ3" s="179"/>
      <c r="CK3" s="179"/>
      <c r="CL3" s="179"/>
      <c r="CM3" s="179"/>
      <c r="CN3" s="179"/>
      <c r="CO3" s="179"/>
      <c r="CP3" s="179"/>
      <c r="CQ3" s="179"/>
      <c r="CR3" s="179"/>
      <c r="CS3" s="179"/>
      <c r="CT3" s="179"/>
      <c r="CU3" s="179"/>
      <c r="CV3" s="179"/>
      <c r="CW3" s="179"/>
      <c r="CX3" s="179"/>
      <c r="CY3" s="179"/>
      <c r="CZ3" s="179"/>
      <c r="DA3" s="179"/>
      <c r="DB3" s="179"/>
      <c r="DC3" s="179"/>
      <c r="DD3" s="179"/>
      <c r="DE3" s="179"/>
      <c r="DF3" s="179"/>
      <c r="DG3" s="179"/>
      <c r="DH3" s="179"/>
      <c r="DI3" s="179"/>
      <c r="DJ3" s="179"/>
      <c r="DK3" s="179"/>
      <c r="DL3" s="179"/>
      <c r="DM3" s="179"/>
      <c r="DN3" s="179"/>
      <c r="DO3" s="179"/>
      <c r="DP3" s="179"/>
      <c r="DQ3" s="179"/>
      <c r="DR3" s="179"/>
      <c r="DS3" s="179"/>
      <c r="DT3" s="179"/>
      <c r="DU3" s="179"/>
      <c r="DV3" s="179"/>
    </row>
    <row r="4" spans="1:126" s="1031" customFormat="1" ht="15.6" x14ac:dyDescent="0.3">
      <c r="A4" s="1030" t="str">
        <f>Enrollment!A4</f>
        <v>FISCAL YEAR 2012-2013</v>
      </c>
      <c r="B4" s="1030"/>
      <c r="C4" s="1030"/>
      <c r="D4" s="1026"/>
      <c r="H4" s="174"/>
      <c r="I4" s="127"/>
      <c r="J4" s="127"/>
      <c r="K4" s="127"/>
      <c r="L4" s="127"/>
      <c r="M4" s="127"/>
      <c r="N4" s="174"/>
      <c r="O4" s="127"/>
      <c r="P4" s="202"/>
      <c r="Q4" s="202"/>
      <c r="R4" s="202"/>
      <c r="S4" s="202"/>
      <c r="T4" s="202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N4" s="186"/>
      <c r="AO4" s="186"/>
      <c r="AP4" s="186"/>
      <c r="AQ4" s="186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86"/>
      <c r="BE4" s="186"/>
      <c r="BF4" s="186"/>
      <c r="BG4" s="186"/>
      <c r="BH4" s="186"/>
      <c r="BI4" s="186"/>
      <c r="BJ4" s="186"/>
      <c r="BK4" s="186"/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  <c r="CE4" s="186"/>
      <c r="CF4" s="186"/>
      <c r="CG4" s="186"/>
      <c r="CH4" s="186"/>
      <c r="CI4" s="186"/>
      <c r="CJ4" s="186"/>
      <c r="CK4" s="186"/>
      <c r="CL4" s="186"/>
      <c r="CM4" s="186"/>
      <c r="CN4" s="186"/>
      <c r="CO4" s="186"/>
      <c r="CP4" s="186"/>
      <c r="CQ4" s="186"/>
      <c r="CR4" s="186"/>
      <c r="CS4" s="186"/>
      <c r="CT4" s="186"/>
      <c r="CU4" s="186"/>
      <c r="CV4" s="186"/>
      <c r="CW4" s="186"/>
      <c r="CX4" s="186"/>
      <c r="CY4" s="186"/>
      <c r="CZ4" s="186"/>
      <c r="DA4" s="186"/>
      <c r="DB4" s="186"/>
      <c r="DC4" s="186"/>
      <c r="DD4" s="186"/>
      <c r="DE4" s="186"/>
      <c r="DF4" s="186"/>
      <c r="DG4" s="186"/>
      <c r="DH4" s="186"/>
      <c r="DI4" s="186"/>
      <c r="DJ4" s="186"/>
      <c r="DK4" s="186"/>
      <c r="DL4" s="186"/>
      <c r="DM4" s="186"/>
      <c r="DN4" s="186"/>
      <c r="DO4" s="186"/>
      <c r="DP4" s="186"/>
      <c r="DQ4" s="186"/>
      <c r="DR4" s="186"/>
      <c r="DS4" s="186"/>
      <c r="DT4" s="186"/>
      <c r="DU4" s="186"/>
      <c r="DV4" s="186"/>
    </row>
    <row r="5" spans="1:126" s="127" customFormat="1" x14ac:dyDescent="0.3">
      <c r="A5" s="1032"/>
      <c r="B5" s="1032"/>
      <c r="C5" s="1032"/>
      <c r="D5" s="1033"/>
      <c r="H5" s="174"/>
      <c r="N5" s="174"/>
      <c r="P5" s="142"/>
      <c r="Q5" s="142"/>
      <c r="R5" s="142"/>
      <c r="S5" s="142"/>
      <c r="T5" s="142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</row>
    <row r="6" spans="1:126" s="167" customFormat="1" ht="29.25" customHeight="1" x14ac:dyDescent="0.35">
      <c r="A6" s="1034" t="str">
        <f>'Revenue Projection'!F2</f>
        <v>1234</v>
      </c>
      <c r="B6" s="1433" t="str">
        <f>'Revenue Projection'!A1</f>
        <v>SAMPLE ELEMENTARY</v>
      </c>
      <c r="C6" s="1433"/>
      <c r="D6" s="1433"/>
      <c r="E6" s="127"/>
      <c r="F6" s="127"/>
      <c r="I6" s="174"/>
      <c r="J6" s="127"/>
      <c r="K6" s="127"/>
      <c r="L6" s="127"/>
      <c r="M6" s="127"/>
      <c r="N6" s="127"/>
      <c r="O6" s="174"/>
      <c r="P6" s="127"/>
      <c r="Q6" s="142"/>
      <c r="R6" s="142"/>
      <c r="S6" s="142"/>
      <c r="T6" s="142"/>
      <c r="U6" s="142"/>
    </row>
    <row r="7" spans="1:126" x14ac:dyDescent="0.3">
      <c r="A7" s="1035"/>
      <c r="B7" s="1035"/>
      <c r="C7" s="1035"/>
      <c r="D7" s="1035"/>
    </row>
    <row r="8" spans="1:126" ht="15.6" x14ac:dyDescent="0.3">
      <c r="A8" s="1036" t="s">
        <v>120</v>
      </c>
      <c r="B8" s="1035"/>
      <c r="C8" s="1035"/>
      <c r="D8" s="1035"/>
    </row>
    <row r="9" spans="1:126" x14ac:dyDescent="0.3">
      <c r="A9" s="1037" t="s">
        <v>1281</v>
      </c>
      <c r="B9" s="1038"/>
      <c r="C9" s="1038"/>
      <c r="D9" s="1038"/>
    </row>
    <row r="10" spans="1:126" x14ac:dyDescent="0.3">
      <c r="A10" s="1035" t="str">
        <f>'Salary Menu MIS 3382'!AG9</f>
        <v>Principal</v>
      </c>
      <c r="B10" s="1035"/>
      <c r="C10" s="1035"/>
      <c r="D10" s="1039">
        <f>'Salary Menu MIS 3382'!AH9</f>
        <v>0</v>
      </c>
    </row>
    <row r="11" spans="1:126" x14ac:dyDescent="0.3">
      <c r="A11" s="1035" t="str">
        <f>'Salary Menu MIS 3382'!AG10</f>
        <v>Director</v>
      </c>
      <c r="B11" s="1035"/>
      <c r="C11" s="1035"/>
      <c r="D11" s="1039">
        <f>'Salary Menu MIS 3382'!AH10</f>
        <v>0</v>
      </c>
    </row>
    <row r="12" spans="1:126" x14ac:dyDescent="0.3">
      <c r="A12" s="1035" t="str">
        <f>'Salary Menu MIS 3382'!AG11</f>
        <v>Vice Principal</v>
      </c>
      <c r="B12" s="1035"/>
      <c r="C12" s="1035"/>
      <c r="D12" s="1039">
        <f>'Salary Menu MIS 3382'!AH11</f>
        <v>0</v>
      </c>
    </row>
    <row r="13" spans="1:126" x14ac:dyDescent="0.3">
      <c r="A13" s="1035" t="str">
        <f>'Salary Menu MIS 3382'!AG12</f>
        <v>Assistant Principal I &amp; K-12</v>
      </c>
      <c r="B13" s="1035"/>
      <c r="C13" s="1035"/>
      <c r="D13" s="1039">
        <f>'Salary Menu MIS 3382'!AH12</f>
        <v>0</v>
      </c>
    </row>
    <row r="14" spans="1:126" s="164" customFormat="1" hidden="1" x14ac:dyDescent="0.3">
      <c r="A14" s="820" t="str">
        <f>'Salary Menu MIS 3382'!AG13</f>
        <v>Assistant Principal I &amp; K-12 - 11</v>
      </c>
      <c r="B14" s="820"/>
      <c r="C14" s="820"/>
      <c r="D14" s="1040">
        <f>'Salary Menu MIS 3382'!AH13</f>
        <v>0</v>
      </c>
    </row>
    <row r="15" spans="1:126" s="164" customFormat="1" hidden="1" x14ac:dyDescent="0.3">
      <c r="A15" s="820" t="str">
        <f>'Salary Menu MIS 3382'!AG14</f>
        <v>Assistant Principal I &amp; K-12 - 10</v>
      </c>
      <c r="B15" s="820"/>
      <c r="C15" s="820"/>
      <c r="D15" s="1040">
        <f>'Salary Menu MIS 3382'!AH14</f>
        <v>0</v>
      </c>
    </row>
    <row r="16" spans="1:126" x14ac:dyDescent="0.3">
      <c r="A16" s="1035" t="str">
        <f>'Salary Menu MIS 3382'!AG15</f>
        <v>Assistant Principal II &amp; K-12</v>
      </c>
      <c r="B16" s="1035"/>
      <c r="C16" s="1035"/>
      <c r="D16" s="1039">
        <f>'Salary Menu MIS 3382'!AH15</f>
        <v>0</v>
      </c>
    </row>
    <row r="17" spans="1:4" s="164" customFormat="1" hidden="1" x14ac:dyDescent="0.3">
      <c r="A17" s="820" t="str">
        <f>'Salary Menu MIS 3382'!AG16</f>
        <v>Assistant Principal II &amp; K-12 - 11</v>
      </c>
      <c r="B17" s="820"/>
      <c r="C17" s="820"/>
      <c r="D17" s="1040">
        <f>'Salary Menu MIS 3382'!AH16</f>
        <v>0</v>
      </c>
    </row>
    <row r="18" spans="1:4" s="164" customFormat="1" x14ac:dyDescent="0.3">
      <c r="A18" s="1035" t="str">
        <f>'Salary Menu MIS 3382'!AG17</f>
        <v>Assistant Principal II &amp; K-12 - 10</v>
      </c>
      <c r="B18" s="1035"/>
      <c r="C18" s="1035"/>
      <c r="D18" s="1039">
        <f>'Salary Menu MIS 3382'!AH17</f>
        <v>0</v>
      </c>
    </row>
    <row r="19" spans="1:4" x14ac:dyDescent="0.3">
      <c r="A19" s="1035" t="str">
        <f>'Salary Menu MIS 3382'!AG18</f>
        <v>Assistant Principal Other</v>
      </c>
      <c r="B19" s="1035"/>
      <c r="C19" s="1035"/>
      <c r="D19" s="1039">
        <f>'Salary Menu MIS 3382'!AH18</f>
        <v>0</v>
      </c>
    </row>
    <row r="20" spans="1:4" x14ac:dyDescent="0.3">
      <c r="A20" s="1035" t="str">
        <f>'Salary Menu MIS 3382'!AG19</f>
        <v>Administrative Other</v>
      </c>
      <c r="B20" s="1035"/>
      <c r="C20" s="1035"/>
      <c r="D20" s="1039">
        <f>'Salary Menu MIS 3382'!AH19</f>
        <v>0</v>
      </c>
    </row>
    <row r="21" spans="1:4" x14ac:dyDescent="0.3">
      <c r="A21" s="1035" t="str">
        <f>'Salary Menu MIS 3382'!AG20</f>
        <v>Specialist</v>
      </c>
      <c r="B21" s="1035"/>
      <c r="C21" s="1035"/>
      <c r="D21" s="1039">
        <f>'Salary Menu MIS 3382'!AH20</f>
        <v>0</v>
      </c>
    </row>
    <row r="22" spans="1:4" ht="21" customHeight="1" x14ac:dyDescent="0.3">
      <c r="A22" s="1037" t="s">
        <v>1290</v>
      </c>
      <c r="B22" s="1035"/>
      <c r="C22" s="1035"/>
      <c r="D22" s="1039"/>
    </row>
    <row r="23" spans="1:4" x14ac:dyDescent="0.3">
      <c r="A23" s="1035" t="str">
        <f>'Salary Menu MIS 3382'!AG22</f>
        <v>Teacher - Basic</v>
      </c>
      <c r="B23" s="1035"/>
      <c r="C23" s="1035"/>
      <c r="D23" s="1039">
        <f>'Salary Menu MIS 3382'!AH22</f>
        <v>1.25</v>
      </c>
    </row>
    <row r="24" spans="1:4" x14ac:dyDescent="0.3">
      <c r="A24" s="1035" t="str">
        <f>'Salary Menu MIS 3382'!AG23</f>
        <v>Teacher - Class Size Reduction</v>
      </c>
      <c r="B24" s="1035"/>
      <c r="C24" s="1035"/>
      <c r="D24" s="1039">
        <f>'Salary Menu MIS 3382'!AH23</f>
        <v>6.4</v>
      </c>
    </row>
    <row r="25" spans="1:4" x14ac:dyDescent="0.3">
      <c r="A25" s="1035" t="str">
        <f>'Salary Menu MIS 3382'!AG24</f>
        <v>Teacher - ESE</v>
      </c>
      <c r="B25" s="1035"/>
      <c r="C25" s="1035"/>
      <c r="D25" s="1039">
        <f>'Salary Menu MIS 3382'!AH24</f>
        <v>0.8</v>
      </c>
    </row>
    <row r="26" spans="1:4" x14ac:dyDescent="0.3">
      <c r="A26" s="1035" t="str">
        <f>'Salary Menu MIS 3382'!AG25</f>
        <v>Teacher - ROTC - 12</v>
      </c>
      <c r="B26" s="1035"/>
      <c r="C26" s="1035"/>
      <c r="D26" s="1039">
        <f>'Salary Menu MIS 3382'!AH25</f>
        <v>0</v>
      </c>
    </row>
    <row r="27" spans="1:4" x14ac:dyDescent="0.3">
      <c r="A27" s="1035" t="str">
        <f>'Salary Menu MIS 3382'!AG26</f>
        <v>Teacher - ROTC - 10</v>
      </c>
      <c r="B27" s="1035"/>
      <c r="C27" s="1035"/>
      <c r="D27" s="1039">
        <f>'Salary Menu MIS 3382'!AH26</f>
        <v>0</v>
      </c>
    </row>
    <row r="28" spans="1:4" x14ac:dyDescent="0.3">
      <c r="A28" s="1035" t="str">
        <f>'Salary Menu MIS 3382'!AG27</f>
        <v>Teacher - Vocational</v>
      </c>
      <c r="B28" s="1035"/>
      <c r="C28" s="1035"/>
      <c r="D28" s="1039">
        <f>'Salary Menu MIS 3382'!AH27</f>
        <v>0</v>
      </c>
    </row>
    <row r="29" spans="1:4" x14ac:dyDescent="0.3">
      <c r="A29" s="1035" t="str">
        <f>'Salary Menu MIS 3382'!AG28</f>
        <v>Staffing Specialist</v>
      </c>
      <c r="B29" s="1035"/>
      <c r="C29" s="1035"/>
      <c r="D29" s="1039">
        <f>'Salary Menu MIS 3382'!AH28</f>
        <v>0</v>
      </c>
    </row>
    <row r="30" spans="1:4" x14ac:dyDescent="0.3">
      <c r="A30" s="1035" t="str">
        <f>'Salary Menu MIS 3382'!AG29</f>
        <v>Teacher - 12 Month</v>
      </c>
      <c r="B30" s="1035"/>
      <c r="C30" s="1035"/>
      <c r="D30" s="1039">
        <f>'Salary Menu MIS 3382'!AH29</f>
        <v>0</v>
      </c>
    </row>
    <row r="31" spans="1:4" x14ac:dyDescent="0.3">
      <c r="A31" s="1035" t="str">
        <f>'Salary Menu MIS 3382'!AG30</f>
        <v>Teacher - Vocational - 12 Month</v>
      </c>
      <c r="B31" s="1035"/>
      <c r="C31" s="1035"/>
      <c r="D31" s="1039">
        <f>'Salary Menu MIS 3382'!AH30</f>
        <v>0</v>
      </c>
    </row>
    <row r="32" spans="1:4" x14ac:dyDescent="0.3">
      <c r="A32" s="1035" t="str">
        <f>'Salary Menu MIS 3382'!AG31&amp;" (Number of 6th Period Teachers)"</f>
        <v>Hourly Teacher (Number of 6th Period Teachers)</v>
      </c>
      <c r="B32" s="1035"/>
      <c r="C32" s="1035"/>
      <c r="D32" s="1039">
        <f>'Salary Menu MIS 3382'!AI31</f>
        <v>0</v>
      </c>
    </row>
    <row r="33" spans="1:4" x14ac:dyDescent="0.3">
      <c r="A33" s="1035" t="str">
        <f>'Salary Menu MIS 3382'!AG32</f>
        <v>Teacher - Other</v>
      </c>
      <c r="B33" s="1035"/>
      <c r="C33" s="1035"/>
      <c r="D33" s="1039">
        <f>'Salary Menu MIS 3382'!AH32</f>
        <v>0</v>
      </c>
    </row>
    <row r="34" spans="1:4" ht="21" customHeight="1" x14ac:dyDescent="0.3">
      <c r="A34" s="1037" t="s">
        <v>1285</v>
      </c>
      <c r="B34" s="1035"/>
      <c r="C34" s="1035"/>
      <c r="D34" s="1039"/>
    </row>
    <row r="35" spans="1:4" x14ac:dyDescent="0.3">
      <c r="A35" s="1035" t="str">
        <f>'Salary Menu MIS 3382'!AG34</f>
        <v>Athletic Director</v>
      </c>
      <c r="B35" s="1035"/>
      <c r="C35" s="1035"/>
      <c r="D35" s="1039">
        <f>'Salary Menu MIS 3382'!AH34</f>
        <v>0</v>
      </c>
    </row>
    <row r="36" spans="1:4" x14ac:dyDescent="0.3">
      <c r="A36" s="1035" t="str">
        <f>'Salary Menu MIS 3382'!AG35</f>
        <v>Band Director</v>
      </c>
      <c r="B36" s="1035"/>
      <c r="C36" s="1035"/>
      <c r="D36" s="1039">
        <f>'Salary Menu MIS 3382'!AH35</f>
        <v>0</v>
      </c>
    </row>
    <row r="37" spans="1:4" x14ac:dyDescent="0.3">
      <c r="A37" s="1035" t="str">
        <f>'Salary Menu MIS 3382'!AG36</f>
        <v xml:space="preserve">Guidance Counselor  - 10 Month      </v>
      </c>
      <c r="B37" s="1035"/>
      <c r="C37" s="1035"/>
      <c r="D37" s="1039">
        <f>'Salary Menu MIS 3382'!AH36</f>
        <v>0</v>
      </c>
    </row>
    <row r="38" spans="1:4" x14ac:dyDescent="0.3">
      <c r="A38" s="1035" t="str">
        <f>'Salary Menu MIS 3382'!AG37</f>
        <v>Guidance Counselor - 12 Month</v>
      </c>
      <c r="B38" s="1035"/>
      <c r="C38" s="1035"/>
      <c r="D38" s="1039">
        <f>'Salary Menu MIS 3382'!AH37</f>
        <v>0</v>
      </c>
    </row>
    <row r="39" spans="1:4" x14ac:dyDescent="0.3">
      <c r="A39" s="1035" t="str">
        <f>'Salary Menu MIS 3382'!AG38</f>
        <v>Literacy Coach</v>
      </c>
      <c r="B39" s="1035"/>
      <c r="C39" s="1035"/>
      <c r="D39" s="1039">
        <f>'Salary Menu MIS 3382'!AH38</f>
        <v>0</v>
      </c>
    </row>
    <row r="40" spans="1:4" x14ac:dyDescent="0.3">
      <c r="A40" s="1035" t="str">
        <f>'Salary Menu MIS 3382'!AG39</f>
        <v>Media Specialist</v>
      </c>
      <c r="B40" s="1035"/>
      <c r="C40" s="1035"/>
      <c r="D40" s="1039">
        <f>'Salary Menu MIS 3382'!AH39</f>
        <v>0</v>
      </c>
    </row>
    <row r="41" spans="1:4" x14ac:dyDescent="0.3">
      <c r="A41" s="1035" t="str">
        <f>'Salary Menu MIS 3382'!AG40</f>
        <v>Other Support - Instructional</v>
      </c>
      <c r="B41" s="1035"/>
      <c r="C41" s="1035"/>
      <c r="D41" s="1039">
        <f>'Salary Menu MIS 3382'!AH40</f>
        <v>0</v>
      </c>
    </row>
    <row r="42" spans="1:4" ht="21" customHeight="1" x14ac:dyDescent="0.3">
      <c r="A42" s="1037" t="s">
        <v>215</v>
      </c>
      <c r="B42" s="1035"/>
      <c r="C42" s="1035"/>
      <c r="D42" s="1039"/>
    </row>
    <row r="43" spans="1:4" x14ac:dyDescent="0.3">
      <c r="A43" s="1035" t="str">
        <f>'Salary Menu MIS 3382'!AG42</f>
        <v>Child Development Associate</v>
      </c>
      <c r="B43" s="1035"/>
      <c r="C43" s="1035"/>
      <c r="D43" s="1039">
        <f>'Salary Menu MIS 3382'!AH42</f>
        <v>0</v>
      </c>
    </row>
    <row r="44" spans="1:4" x14ac:dyDescent="0.3">
      <c r="A44" s="1035" t="str">
        <f>'Salary Menu MIS 3382'!AG43</f>
        <v>Classroom Assistant (Incl DJJ)</v>
      </c>
      <c r="B44" s="1035"/>
      <c r="C44" s="1035"/>
      <c r="D44" s="1039">
        <f>'Salary Menu MIS 3382'!AH43</f>
        <v>0</v>
      </c>
    </row>
    <row r="45" spans="1:4" x14ac:dyDescent="0.3">
      <c r="A45" s="1035" t="str">
        <f>'Salary Menu MIS 3382'!AG44</f>
        <v>Classroom Assistant - ESE</v>
      </c>
      <c r="B45" s="1035"/>
      <c r="C45" s="1035"/>
      <c r="D45" s="1039">
        <f>'Salary Menu MIS 3382'!AH44</f>
        <v>0</v>
      </c>
    </row>
    <row r="46" spans="1:4" x14ac:dyDescent="0.3">
      <c r="A46" s="1035" t="str">
        <f>'Salary Menu MIS 3382'!AG45</f>
        <v>Classroom Assistant - Vo-Tech</v>
      </c>
      <c r="B46" s="1035"/>
      <c r="C46" s="1035"/>
      <c r="D46" s="1039">
        <f>'Salary Menu MIS 3382'!AH45</f>
        <v>0</v>
      </c>
    </row>
    <row r="47" spans="1:4" x14ac:dyDescent="0.3">
      <c r="A47" s="1035" t="str">
        <f>'Salary Menu MIS 3382'!AG46</f>
        <v>Custodians</v>
      </c>
      <c r="B47" s="1035"/>
      <c r="C47" s="1035"/>
      <c r="D47" s="1039">
        <f>'Salary Menu MIS 3382'!AH46</f>
        <v>0</v>
      </c>
    </row>
    <row r="48" spans="1:4" x14ac:dyDescent="0.3">
      <c r="A48" s="1035" t="str">
        <f>'Salary Menu MIS 3382'!AG47</f>
        <v>Day Care Coordinator</v>
      </c>
      <c r="B48" s="1035"/>
      <c r="C48" s="1035"/>
      <c r="D48" s="1039">
        <f>'Salary Menu MIS 3382'!AH47</f>
        <v>0</v>
      </c>
    </row>
    <row r="49" spans="1:4" x14ac:dyDescent="0.3">
      <c r="A49" s="1035" t="str">
        <f>'Salary Menu MIS 3382'!AG48</f>
        <v>Day Care Worker</v>
      </c>
      <c r="B49" s="1035"/>
      <c r="C49" s="1035"/>
      <c r="D49" s="1039">
        <f>'Salary Menu MIS 3382'!AH48</f>
        <v>0</v>
      </c>
    </row>
    <row r="50" spans="1:4" x14ac:dyDescent="0.3">
      <c r="A50" s="1035" t="str">
        <f>'Salary Menu MIS 3382'!AG49</f>
        <v>Interpreter - ESE</v>
      </c>
      <c r="B50" s="1035"/>
      <c r="C50" s="1035"/>
      <c r="D50" s="1039">
        <f>'Salary Menu MIS 3382'!AH49</f>
        <v>0</v>
      </c>
    </row>
    <row r="51" spans="1:4" x14ac:dyDescent="0.3">
      <c r="A51" s="1035" t="str">
        <f>'Salary Menu MIS 3382'!AG50</f>
        <v>Interpreter - ESOL</v>
      </c>
      <c r="B51" s="1035"/>
      <c r="C51" s="1035"/>
      <c r="D51" s="1039">
        <f>'Salary Menu MIS 3382'!AH50</f>
        <v>1</v>
      </c>
    </row>
    <row r="52" spans="1:4" x14ac:dyDescent="0.3">
      <c r="A52" s="1035" t="str">
        <f>'Salary Menu MIS 3382'!AG51</f>
        <v>Job Coach - ESE</v>
      </c>
      <c r="B52" s="1035"/>
      <c r="C52" s="1035"/>
      <c r="D52" s="1039">
        <f>'Salary Menu MIS 3382'!AH51</f>
        <v>0</v>
      </c>
    </row>
    <row r="53" spans="1:4" x14ac:dyDescent="0.3">
      <c r="A53" s="1035" t="str">
        <f>'Salary Menu MIS 3382'!AG52</f>
        <v>Library Assistant</v>
      </c>
      <c r="B53" s="1035"/>
      <c r="C53" s="1035"/>
      <c r="D53" s="1039">
        <f>'Salary Menu MIS 3382'!AH52</f>
        <v>0</v>
      </c>
    </row>
    <row r="54" spans="1:4" x14ac:dyDescent="0.3">
      <c r="A54" s="1035" t="str">
        <f>'Salary Menu MIS 3382'!AG53</f>
        <v>Lunchroom Monitor (2.5 hrs) - 9 Month</v>
      </c>
      <c r="B54" s="1035"/>
      <c r="C54" s="1035"/>
      <c r="D54" s="1039">
        <f>'Salary Menu MIS 3382'!AH53</f>
        <v>0</v>
      </c>
    </row>
    <row r="55" spans="1:4" x14ac:dyDescent="0.3">
      <c r="A55" s="1035" t="str">
        <f>'Salary Menu MIS 3382'!AG54</f>
        <v>School Bookkeeper</v>
      </c>
      <c r="B55" s="1035"/>
      <c r="C55" s="1035"/>
      <c r="D55" s="1039">
        <f>'Salary Menu MIS 3382'!AH54</f>
        <v>0</v>
      </c>
    </row>
    <row r="56" spans="1:4" x14ac:dyDescent="0.3">
      <c r="A56" s="1035" t="str">
        <f>'Salary Menu MIS 3382'!AG55</f>
        <v>School Level Clerk</v>
      </c>
      <c r="B56" s="1035"/>
      <c r="C56" s="1035"/>
      <c r="D56" s="1039">
        <f>'Salary Menu MIS 3382'!AH55</f>
        <v>0</v>
      </c>
    </row>
    <row r="57" spans="1:4" x14ac:dyDescent="0.3">
      <c r="A57" s="1035" t="str">
        <f>'Salary Menu MIS 3382'!AG56</f>
        <v>Secretary - 10 Month</v>
      </c>
      <c r="B57" s="1035"/>
      <c r="C57" s="1035"/>
      <c r="D57" s="1039">
        <f>'Salary Menu MIS 3382'!AH56</f>
        <v>0</v>
      </c>
    </row>
    <row r="58" spans="1:4" x14ac:dyDescent="0.3">
      <c r="A58" s="1035" t="str">
        <f>'Salary Menu MIS 3382'!AG57</f>
        <v>Secretary - 12 Month</v>
      </c>
      <c r="B58" s="1035"/>
      <c r="C58" s="1035"/>
      <c r="D58" s="1039">
        <f>'Salary Menu MIS 3382'!AH57</f>
        <v>0</v>
      </c>
    </row>
    <row r="59" spans="1:4" ht="15" customHeight="1" x14ac:dyDescent="0.3">
      <c r="A59" s="1035" t="str">
        <f>'Salary Menu MIS 3382'!AG58</f>
        <v>Stadium Manager</v>
      </c>
      <c r="B59" s="1035"/>
      <c r="C59" s="1035"/>
      <c r="D59" s="1039">
        <f>'Salary Menu MIS 3382'!AH58</f>
        <v>0</v>
      </c>
    </row>
    <row r="60" spans="1:4" x14ac:dyDescent="0.3">
      <c r="A60" s="1035" t="str">
        <f>'Salary Menu MIS 3382'!AG59</f>
        <v>Other Support - Non Instructional</v>
      </c>
      <c r="B60" s="1035"/>
      <c r="C60" s="1035"/>
      <c r="D60" s="1039">
        <f>'Salary Menu MIS 3382'!AH59</f>
        <v>0</v>
      </c>
    </row>
    <row r="61" spans="1:4" ht="43.5" customHeight="1" x14ac:dyDescent="0.3">
      <c r="A61" s="1432" t="s">
        <v>1916</v>
      </c>
      <c r="B61" s="1432"/>
      <c r="C61" s="1041"/>
      <c r="D61" s="1039"/>
    </row>
    <row r="62" spans="1:4" x14ac:dyDescent="0.3">
      <c r="A62" s="1035" t="str">
        <f>'Salary Menu MIS 3382'!AG64</f>
        <v>Principal</v>
      </c>
      <c r="B62" s="1035"/>
      <c r="C62" s="1035"/>
      <c r="D62" s="1039">
        <f>'Salary Menu MIS 3382'!AH64</f>
        <v>0</v>
      </c>
    </row>
    <row r="63" spans="1:4" x14ac:dyDescent="0.3">
      <c r="A63" s="1035" t="str">
        <f>'Salary Menu MIS 3382'!AG65</f>
        <v>Director</v>
      </c>
      <c r="B63" s="1035"/>
      <c r="C63" s="1035"/>
      <c r="D63" s="1039">
        <f>'Salary Menu MIS 3382'!AH65</f>
        <v>0</v>
      </c>
    </row>
    <row r="64" spans="1:4" x14ac:dyDescent="0.3">
      <c r="A64" s="1035" t="str">
        <f>'Salary Menu MIS 3382'!AG66</f>
        <v>Vice Principal</v>
      </c>
      <c r="B64" s="1035"/>
      <c r="C64" s="1035"/>
      <c r="D64" s="1039">
        <f>'Salary Menu MIS 3382'!AH66</f>
        <v>0</v>
      </c>
    </row>
    <row r="65" spans="1:4" x14ac:dyDescent="0.3">
      <c r="A65" s="1035" t="str">
        <f>'Salary Menu MIS 3382'!AG67</f>
        <v>Assistant Principal I &amp; K-12</v>
      </c>
      <c r="B65" s="1035"/>
      <c r="C65" s="1035"/>
      <c r="D65" s="1039">
        <f>'Salary Menu MIS 3382'!AH67</f>
        <v>0</v>
      </c>
    </row>
    <row r="66" spans="1:4" x14ac:dyDescent="0.3">
      <c r="A66" s="1035" t="str">
        <f>'Salary Menu MIS 3382'!AG68</f>
        <v>Assistant Principal I &amp; K-12 - 11</v>
      </c>
      <c r="B66" s="1035"/>
      <c r="C66" s="1035"/>
      <c r="D66" s="1039">
        <f>'Salary Menu MIS 3382'!AH68</f>
        <v>0</v>
      </c>
    </row>
    <row r="67" spans="1:4" x14ac:dyDescent="0.3">
      <c r="A67" s="1035" t="str">
        <f>'Salary Menu MIS 3382'!AG69</f>
        <v>Assistant Principal I &amp; K-12 - 10</v>
      </c>
      <c r="B67" s="1035"/>
      <c r="C67" s="1035"/>
      <c r="D67" s="1039">
        <f>'Salary Menu MIS 3382'!AH69</f>
        <v>0</v>
      </c>
    </row>
    <row r="68" spans="1:4" x14ac:dyDescent="0.3">
      <c r="A68" s="1035" t="str">
        <f>'Salary Menu MIS 3382'!AG70</f>
        <v>Assistant Principal II &amp; K-12</v>
      </c>
      <c r="B68" s="1035"/>
      <c r="C68" s="1035"/>
      <c r="D68" s="1039">
        <f>'Salary Menu MIS 3382'!AH70</f>
        <v>0</v>
      </c>
    </row>
    <row r="69" spans="1:4" x14ac:dyDescent="0.3">
      <c r="A69" s="1035" t="str">
        <f>'Salary Menu MIS 3382'!AG71</f>
        <v>Assistant Principal II &amp; K-12 - 11</v>
      </c>
      <c r="B69" s="1035"/>
      <c r="C69" s="1035"/>
      <c r="D69" s="1039">
        <f>'Salary Menu MIS 3382'!AH71</f>
        <v>0</v>
      </c>
    </row>
    <row r="70" spans="1:4" x14ac:dyDescent="0.3">
      <c r="A70" s="1035" t="str">
        <f>'Salary Menu MIS 3382'!AG72</f>
        <v>Assistant Principal II &amp; K-12 - 10</v>
      </c>
      <c r="B70" s="1035"/>
      <c r="C70" s="1035"/>
      <c r="D70" s="1039">
        <f>'Salary Menu MIS 3382'!AH72</f>
        <v>0</v>
      </c>
    </row>
    <row r="71" spans="1:4" x14ac:dyDescent="0.3">
      <c r="A71" s="1035" t="str">
        <f>'Salary Menu MIS 3382'!AG73</f>
        <v>Assistant Principal Other</v>
      </c>
      <c r="B71" s="1035"/>
      <c r="C71" s="1035"/>
      <c r="D71" s="1039">
        <f>'Salary Menu MIS 3382'!AH73</f>
        <v>0</v>
      </c>
    </row>
    <row r="72" spans="1:4" x14ac:dyDescent="0.3">
      <c r="A72" s="1035" t="str">
        <f>'Salary Menu MIS 3382'!AG74</f>
        <v>Administrative Other</v>
      </c>
      <c r="B72" s="1035"/>
      <c r="C72" s="1035"/>
      <c r="D72" s="1039">
        <f>'Salary Menu MIS 3382'!AH74</f>
        <v>0</v>
      </c>
    </row>
    <row r="73" spans="1:4" x14ac:dyDescent="0.3">
      <c r="A73" s="1035" t="str">
        <f>'Salary Menu MIS 3382'!AG75</f>
        <v>Specialist</v>
      </c>
      <c r="B73" s="1035"/>
      <c r="C73" s="1035"/>
      <c r="D73" s="1039">
        <f>'Salary Menu MIS 3382'!AH75</f>
        <v>0</v>
      </c>
    </row>
    <row r="74" spans="1:4" ht="20.25" customHeight="1" x14ac:dyDescent="0.3">
      <c r="A74" s="1037" t="s">
        <v>1290</v>
      </c>
      <c r="B74" s="1035"/>
      <c r="C74" s="1035"/>
      <c r="D74" s="1039">
        <f>'Salary Menu MIS 3382'!AH76</f>
        <v>0</v>
      </c>
    </row>
    <row r="75" spans="1:4" x14ac:dyDescent="0.3">
      <c r="A75" s="1035" t="str">
        <f>'Salary Menu MIS 3382'!AG77</f>
        <v>Teacher - Basic</v>
      </c>
      <c r="B75" s="1035"/>
      <c r="C75" s="1035"/>
      <c r="D75" s="1039">
        <f>'Salary Menu MIS 3382'!AH77</f>
        <v>0</v>
      </c>
    </row>
    <row r="76" spans="1:4" x14ac:dyDescent="0.3">
      <c r="A76" s="1035" t="str">
        <f>'Salary Menu MIS 3382'!AG79</f>
        <v>Teacher - Title I</v>
      </c>
      <c r="B76" s="1035"/>
      <c r="C76" s="1035"/>
      <c r="D76" s="1039">
        <f>'Salary Menu MIS 3382'!AH79</f>
        <v>0</v>
      </c>
    </row>
    <row r="77" spans="1:4" x14ac:dyDescent="0.3">
      <c r="A77" s="1035" t="str">
        <f>'Salary Menu MIS 3382'!AG78</f>
        <v>Teacher - ESE</v>
      </c>
      <c r="B77" s="1035"/>
      <c r="C77" s="1035"/>
      <c r="D77" s="1039">
        <f>'Salary Menu MIS 3382'!AH78</f>
        <v>1.59</v>
      </c>
    </row>
    <row r="78" spans="1:4" x14ac:dyDescent="0.3">
      <c r="A78" s="1035" t="str">
        <f>'Salary Menu MIS 3382'!AG80</f>
        <v>Teacher - Vocational</v>
      </c>
      <c r="B78" s="1035"/>
      <c r="C78" s="1035"/>
      <c r="D78" s="1039">
        <f>'Salary Menu MIS 3382'!AH80</f>
        <v>0</v>
      </c>
    </row>
    <row r="79" spans="1:4" x14ac:dyDescent="0.3">
      <c r="A79" s="1035" t="str">
        <f>'Salary Menu MIS 3382'!AG81</f>
        <v>Staffing Specialist</v>
      </c>
      <c r="B79" s="1035"/>
      <c r="C79" s="1035"/>
      <c r="D79" s="1039">
        <f>'Salary Menu MIS 3382'!AH81</f>
        <v>0.22500000000000001</v>
      </c>
    </row>
    <row r="80" spans="1:4" x14ac:dyDescent="0.3">
      <c r="A80" s="1035" t="str">
        <f>'Salary Menu MIS 3382'!AG82</f>
        <v>Teacher - 12 Month</v>
      </c>
      <c r="B80" s="1035"/>
      <c r="C80" s="1035"/>
      <c r="D80" s="1039">
        <f>'Salary Menu MIS 3382'!AH82</f>
        <v>0</v>
      </c>
    </row>
    <row r="81" spans="1:4" x14ac:dyDescent="0.3">
      <c r="A81" s="1035" t="str">
        <f>'Salary Menu MIS 3382'!AG83</f>
        <v>Teacher - Vocational - 12 Month</v>
      </c>
      <c r="B81" s="1035"/>
      <c r="C81" s="1035"/>
      <c r="D81" s="1039">
        <f>'Salary Menu MIS 3382'!AH83</f>
        <v>0</v>
      </c>
    </row>
    <row r="82" spans="1:4" x14ac:dyDescent="0.3">
      <c r="A82" s="1035" t="str">
        <f>'Salary Menu MIS 3382'!AG84&amp;" (Number of 6th Period Teachers)"</f>
        <v>Hourly Teacher (Number of 6th Period Teachers)</v>
      </c>
      <c r="B82" s="1035"/>
      <c r="C82" s="1035"/>
      <c r="D82" s="1039">
        <f>+'Salary Menu MIS 3382'!AI84</f>
        <v>0</v>
      </c>
    </row>
    <row r="83" spans="1:4" x14ac:dyDescent="0.3">
      <c r="A83" s="1035" t="str">
        <f>'Salary Menu MIS 3382'!AG85</f>
        <v>Teacher - Other</v>
      </c>
      <c r="B83" s="1035"/>
      <c r="C83" s="1035"/>
      <c r="D83" s="1039">
        <f>'Salary Menu MIS 3382'!AH85</f>
        <v>0</v>
      </c>
    </row>
    <row r="84" spans="1:4" ht="21" customHeight="1" x14ac:dyDescent="0.3">
      <c r="A84" s="1037" t="s">
        <v>1285</v>
      </c>
      <c r="B84" s="1035"/>
      <c r="C84" s="1035"/>
      <c r="D84" s="1039"/>
    </row>
    <row r="85" spans="1:4" x14ac:dyDescent="0.3">
      <c r="A85" s="1035" t="str">
        <f>'Salary Menu MIS 3382'!AG87</f>
        <v xml:space="preserve">Guidance Counselor  - 10 Month      </v>
      </c>
      <c r="B85" s="1035"/>
      <c r="C85" s="1035"/>
      <c r="D85" s="1039">
        <f>'Salary Menu MIS 3382'!AH87</f>
        <v>0</v>
      </c>
    </row>
    <row r="86" spans="1:4" x14ac:dyDescent="0.3">
      <c r="A86" s="1035" t="str">
        <f>'Salary Menu MIS 3382'!AG88</f>
        <v>Guidance Counselor - 12 Month</v>
      </c>
      <c r="B86" s="1035"/>
      <c r="C86" s="1035"/>
      <c r="D86" s="1039">
        <f>'Salary Menu MIS 3382'!AH88</f>
        <v>0</v>
      </c>
    </row>
    <row r="87" spans="1:4" x14ac:dyDescent="0.3">
      <c r="A87" s="1035" t="str">
        <f>'Salary Menu MIS 3382'!AG89</f>
        <v>Literacy Coach</v>
      </c>
      <c r="B87" s="1035"/>
      <c r="C87" s="1035"/>
      <c r="D87" s="1039">
        <f>'Salary Menu MIS 3382'!AH89</f>
        <v>0.5</v>
      </c>
    </row>
    <row r="88" spans="1:4" x14ac:dyDescent="0.3">
      <c r="A88" s="1035" t="str">
        <f>'Salary Menu MIS 3382'!AG90</f>
        <v>Media Specialist</v>
      </c>
      <c r="B88" s="1035"/>
      <c r="C88" s="1035"/>
      <c r="D88" s="1039">
        <f>'Salary Menu MIS 3382'!AH90</f>
        <v>0</v>
      </c>
    </row>
    <row r="89" spans="1:4" x14ac:dyDescent="0.3">
      <c r="A89" s="1035" t="str">
        <f>'Salary Menu MIS 3382'!AG91</f>
        <v>Other Support - Instructional</v>
      </c>
      <c r="B89" s="1035"/>
      <c r="C89" s="1035"/>
      <c r="D89" s="1039">
        <f>'Salary Menu MIS 3382'!AH91</f>
        <v>0</v>
      </c>
    </row>
    <row r="90" spans="1:4" ht="21" customHeight="1" x14ac:dyDescent="0.3">
      <c r="A90" s="1037" t="s">
        <v>215</v>
      </c>
      <c r="B90" s="1035"/>
      <c r="C90" s="1035"/>
      <c r="D90" s="1039"/>
    </row>
    <row r="91" spans="1:4" x14ac:dyDescent="0.3">
      <c r="A91" s="1035" t="str">
        <f>'Salary Menu MIS 3382'!AG93</f>
        <v>Classroom Assistant (Incl DJJ)</v>
      </c>
      <c r="B91" s="1035"/>
      <c r="C91" s="1035"/>
      <c r="D91" s="1039">
        <f>'Salary Menu MIS 3382'!AH93</f>
        <v>0</v>
      </c>
    </row>
    <row r="92" spans="1:4" x14ac:dyDescent="0.3">
      <c r="A92" s="1035" t="str">
        <f>'Salary Menu MIS 3382'!AG94</f>
        <v>Classroom Assistant - ESE</v>
      </c>
      <c r="B92" s="1035"/>
      <c r="C92" s="1035"/>
      <c r="D92" s="1039">
        <f>'Salary Menu MIS 3382'!AH94</f>
        <v>5</v>
      </c>
    </row>
    <row r="93" spans="1:4" x14ac:dyDescent="0.3">
      <c r="A93" s="1035" t="str">
        <f>'Salary Menu MIS 3382'!AG95</f>
        <v>Classroom Assistant - Title I</v>
      </c>
      <c r="B93" s="1035"/>
      <c r="C93" s="1035"/>
      <c r="D93" s="1039">
        <f>'Salary Menu MIS 3382'!AH95</f>
        <v>0</v>
      </c>
    </row>
    <row r="94" spans="1:4" x14ac:dyDescent="0.3">
      <c r="A94" s="1035" t="str">
        <f>'Salary Menu MIS 3382'!AG96</f>
        <v>Classroom Assistant - Vo-Tech</v>
      </c>
      <c r="B94" s="1035"/>
      <c r="C94" s="1035"/>
      <c r="D94" s="1039">
        <f>'Salary Menu MIS 3382'!AH96</f>
        <v>0</v>
      </c>
    </row>
    <row r="95" spans="1:4" x14ac:dyDescent="0.3">
      <c r="A95" s="1035" t="str">
        <f>'Salary Menu MIS 3382'!AG97</f>
        <v>Custodians</v>
      </c>
      <c r="B95" s="1035"/>
      <c r="C95" s="1035"/>
      <c r="D95" s="1039">
        <f>'Salary Menu MIS 3382'!AH97</f>
        <v>0</v>
      </c>
    </row>
    <row r="96" spans="1:4" x14ac:dyDescent="0.3">
      <c r="A96" s="1035" t="str">
        <f>'Salary Menu MIS 3382'!AG98</f>
        <v>Interpreter - ESE</v>
      </c>
      <c r="B96" s="1035"/>
      <c r="C96" s="1035"/>
      <c r="D96" s="1039">
        <f>'Salary Menu MIS 3382'!AH98</f>
        <v>0</v>
      </c>
    </row>
    <row r="97" spans="1:4" x14ac:dyDescent="0.3">
      <c r="A97" s="1035" t="str">
        <f>'Salary Menu MIS 3382'!AG99</f>
        <v>Interpreter - ESOL</v>
      </c>
      <c r="B97" s="1035"/>
      <c r="C97" s="1035"/>
      <c r="D97" s="1039">
        <f>'Salary Menu MIS 3382'!AH99</f>
        <v>0</v>
      </c>
    </row>
    <row r="98" spans="1:4" x14ac:dyDescent="0.3">
      <c r="A98" s="1035" t="str">
        <f>'Salary Menu MIS 3382'!AG100</f>
        <v>Job Coach - ESE</v>
      </c>
      <c r="B98" s="1035"/>
      <c r="C98" s="1035"/>
      <c r="D98" s="1039">
        <f>'Salary Menu MIS 3382'!AH100</f>
        <v>0</v>
      </c>
    </row>
    <row r="99" spans="1:4" x14ac:dyDescent="0.3">
      <c r="A99" s="1035" t="str">
        <f>'Salary Menu MIS 3382'!AG101</f>
        <v>Library Assistant</v>
      </c>
      <c r="B99" s="1035"/>
      <c r="C99" s="1035"/>
      <c r="D99" s="1039">
        <f>'Salary Menu MIS 3382'!AH101</f>
        <v>0</v>
      </c>
    </row>
    <row r="100" spans="1:4" x14ac:dyDescent="0.3">
      <c r="A100" s="1035" t="str">
        <f>'Salary Menu MIS 3382'!AG102</f>
        <v>Lunchroom Monitor (2.5 hrs) - 9 Month</v>
      </c>
      <c r="B100" s="1035"/>
      <c r="C100" s="1035"/>
      <c r="D100" s="1039">
        <f>'Salary Menu MIS 3382'!AH102</f>
        <v>0</v>
      </c>
    </row>
    <row r="101" spans="1:4" x14ac:dyDescent="0.3">
      <c r="A101" s="1035" t="str">
        <f>'Salary Menu MIS 3382'!AG103</f>
        <v>Parent Educator</v>
      </c>
      <c r="B101" s="1035"/>
      <c r="C101" s="1035"/>
      <c r="D101" s="1039">
        <f>'Salary Menu MIS 3382'!AH103</f>
        <v>0</v>
      </c>
    </row>
    <row r="102" spans="1:4" x14ac:dyDescent="0.3">
      <c r="A102" s="1035" t="str">
        <f>'Salary Menu MIS 3382'!AG104</f>
        <v>School Bookkeeper</v>
      </c>
      <c r="B102" s="1035"/>
      <c r="C102" s="1035"/>
      <c r="D102" s="1039">
        <f>'Salary Menu MIS 3382'!AH104</f>
        <v>0</v>
      </c>
    </row>
    <row r="103" spans="1:4" x14ac:dyDescent="0.3">
      <c r="A103" s="1035" t="str">
        <f>'Salary Menu MIS 3382'!AG105</f>
        <v>School Level Clerk</v>
      </c>
      <c r="B103" s="1035"/>
      <c r="C103" s="1035"/>
      <c r="D103" s="1039">
        <f>'Salary Menu MIS 3382'!AH105</f>
        <v>0</v>
      </c>
    </row>
    <row r="104" spans="1:4" x14ac:dyDescent="0.3">
      <c r="A104" s="1035" t="str">
        <f>'Salary Menu MIS 3382'!AG106</f>
        <v>Secretary - 10 Month</v>
      </c>
      <c r="B104" s="1035"/>
      <c r="C104" s="1035"/>
      <c r="D104" s="1039">
        <f>'Salary Menu MIS 3382'!AH106</f>
        <v>0</v>
      </c>
    </row>
    <row r="105" spans="1:4" x14ac:dyDescent="0.3">
      <c r="A105" s="1035" t="str">
        <f>'Salary Menu MIS 3382'!AG107</f>
        <v>Secretary - 12 Month</v>
      </c>
      <c r="B105" s="1035"/>
      <c r="C105" s="1035"/>
      <c r="D105" s="1039">
        <f>'Salary Menu MIS 3382'!AH107</f>
        <v>0</v>
      </c>
    </row>
    <row r="106" spans="1:4" x14ac:dyDescent="0.3">
      <c r="A106" s="1035" t="str">
        <f>'Salary Menu MIS 3382'!AG108</f>
        <v>Stadium Manager</v>
      </c>
      <c r="B106" s="1035"/>
      <c r="C106" s="1035"/>
      <c r="D106" s="1039">
        <f>'Salary Menu MIS 3382'!AH108</f>
        <v>0</v>
      </c>
    </row>
    <row r="107" spans="1:4" x14ac:dyDescent="0.3">
      <c r="A107" s="1035" t="str">
        <f>'Salary Menu MIS 3382'!AG109</f>
        <v>Other Support - Non Instructional</v>
      </c>
      <c r="B107" s="1035"/>
      <c r="C107" s="1035"/>
      <c r="D107" s="1039">
        <f>'Salary Menu MIS 3382'!AH109</f>
        <v>0</v>
      </c>
    </row>
    <row r="108" spans="1:4" x14ac:dyDescent="0.3">
      <c r="A108" s="1035"/>
      <c r="B108" s="1035"/>
      <c r="C108" s="1035"/>
      <c r="D108" s="1039"/>
    </row>
    <row r="109" spans="1:4" ht="26.25" customHeight="1" x14ac:dyDescent="0.3">
      <c r="A109" s="1431" t="s">
        <v>1287</v>
      </c>
      <c r="B109" s="1431"/>
      <c r="C109" s="1042"/>
      <c r="D109" s="1043">
        <f>SUM(D10:D107)-D110</f>
        <v>16.765000000000001</v>
      </c>
    </row>
    <row r="110" spans="1:4" x14ac:dyDescent="0.3">
      <c r="A110" s="1044"/>
      <c r="B110" s="1045" t="s">
        <v>1288</v>
      </c>
      <c r="C110" s="1045"/>
      <c r="D110" s="1046">
        <f>+D32+D82</f>
        <v>0</v>
      </c>
    </row>
    <row r="111" spans="1:4" ht="14.4" thickBot="1" x14ac:dyDescent="0.35">
      <c r="A111" s="1044"/>
      <c r="B111" s="1045" t="s">
        <v>1286</v>
      </c>
      <c r="C111" s="1045"/>
      <c r="D111" s="1047">
        <f>SUM(D109:D110)</f>
        <v>16.765000000000001</v>
      </c>
    </row>
    <row r="112" spans="1:4" s="1048" customFormat="1" ht="14.4" thickTop="1" x14ac:dyDescent="0.3">
      <c r="A112" s="1035"/>
      <c r="B112" s="1035"/>
      <c r="C112" s="1035"/>
      <c r="D112" s="1035"/>
    </row>
    <row r="113" spans="1:4" x14ac:dyDescent="0.3">
      <c r="A113" s="1035"/>
      <c r="B113" s="1035"/>
      <c r="C113" s="1035"/>
      <c r="D113" s="1035"/>
    </row>
  </sheetData>
  <sheetProtection password="DBAD" sheet="1" objects="1" scenarios="1"/>
  <mergeCells count="3">
    <mergeCell ref="A109:B109"/>
    <mergeCell ref="A61:B61"/>
    <mergeCell ref="B6:D6"/>
  </mergeCells>
  <phoneticPr fontId="3" type="noConversion"/>
  <printOptions horizontalCentered="1"/>
  <pageMargins left="0.5" right="0.5" top="0.5" bottom="0.5" header="0.5" footer="0.5"/>
  <pageSetup scale="81" fitToWidth="0" fitToHeight="0" orientation="portrait" r:id="rId1"/>
  <headerFooter alignWithMargins="0"/>
  <rowBreaks count="1" manualBreakCount="1">
    <brk id="60" max="3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1265" r:id="rId4">
          <objectPr defaultSize="0" autoPict="0" r:id="rId5">
            <anchor moveWithCells="1">
              <from>
                <xdr:col>0</xdr:col>
                <xdr:colOff>106680</xdr:colOff>
                <xdr:row>0</xdr:row>
                <xdr:rowOff>45720</xdr:rowOff>
              </from>
              <to>
                <xdr:col>1</xdr:col>
                <xdr:colOff>441960</xdr:colOff>
                <xdr:row>4</xdr:row>
                <xdr:rowOff>83820</xdr:rowOff>
              </to>
            </anchor>
          </objectPr>
        </oleObject>
      </mc:Choice>
      <mc:Fallback>
        <oleObject progId="Word.Picture.8" shapeId="11265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K34"/>
  <sheetViews>
    <sheetView view="pageBreakPreview" zoomScaleNormal="100" zoomScaleSheetLayoutView="100" workbookViewId="0">
      <selection activeCell="C13" sqref="C13"/>
    </sheetView>
  </sheetViews>
  <sheetFormatPr defaultColWidth="9.109375" defaultRowHeight="13.8" x14ac:dyDescent="0.3"/>
  <cols>
    <col min="1" max="1" width="42.109375" style="1053" customWidth="1"/>
    <col min="2" max="2" width="0.5546875" style="1051" customWidth="1"/>
    <col min="3" max="3" width="11.88671875" style="1053" customWidth="1"/>
    <col min="4" max="5" width="11.6640625" style="1053" customWidth="1"/>
    <col min="6" max="6" width="12.6640625" style="1053" customWidth="1"/>
    <col min="7" max="7" width="11.44140625" style="1053" bestFit="1" customWidth="1"/>
    <col min="8" max="8" width="0.5546875" style="1051" customWidth="1"/>
    <col min="9" max="9" width="12.6640625" style="1053" customWidth="1"/>
    <col min="10" max="10" width="16.44140625" style="1053" customWidth="1"/>
    <col min="11" max="11" width="13.33203125" style="1053" customWidth="1"/>
    <col min="12" max="16384" width="9.109375" style="1051"/>
  </cols>
  <sheetData>
    <row r="1" spans="1:11" x14ac:dyDescent="0.3">
      <c r="A1" s="1049" t="s">
        <v>107</v>
      </c>
      <c r="B1" s="1050"/>
      <c r="C1" s="1050"/>
      <c r="D1" s="1050"/>
      <c r="E1" s="1050"/>
      <c r="F1" s="1050"/>
      <c r="G1" s="1050"/>
      <c r="H1" s="1050"/>
      <c r="I1" s="1050"/>
      <c r="J1" s="1050"/>
      <c r="K1" s="1050"/>
    </row>
    <row r="2" spans="1:11" x14ac:dyDescent="0.3">
      <c r="A2" s="1049" t="s">
        <v>1884</v>
      </c>
      <c r="B2" s="1050"/>
      <c r="C2" s="1050"/>
      <c r="D2" s="1050"/>
      <c r="E2" s="1050"/>
      <c r="F2" s="1050"/>
      <c r="G2" s="1050"/>
      <c r="H2" s="1050"/>
      <c r="I2" s="1050"/>
      <c r="J2" s="1050"/>
      <c r="K2" s="1050"/>
    </row>
    <row r="3" spans="1:11" x14ac:dyDescent="0.3">
      <c r="A3" s="1049" t="s">
        <v>1885</v>
      </c>
      <c r="B3" s="1050"/>
      <c r="C3" s="1050"/>
      <c r="D3" s="1050"/>
      <c r="E3" s="1050"/>
      <c r="F3" s="1050"/>
      <c r="G3" s="1050"/>
      <c r="H3" s="1050"/>
      <c r="I3" s="1050"/>
      <c r="J3" s="1050"/>
      <c r="K3" s="1050"/>
    </row>
    <row r="4" spans="1:11" x14ac:dyDescent="0.3">
      <c r="A4" s="1049" t="str">
        <f>Enrollment!A4</f>
        <v>FISCAL YEAR 2012-2013</v>
      </c>
      <c r="B4" s="1050"/>
      <c r="C4" s="1050"/>
      <c r="D4" s="1050"/>
      <c r="E4" s="1050"/>
      <c r="F4" s="1050"/>
      <c r="G4" s="1050"/>
      <c r="H4" s="1050"/>
      <c r="I4" s="1050"/>
      <c r="J4" s="1050"/>
      <c r="K4" s="1050"/>
    </row>
    <row r="5" spans="1:11" x14ac:dyDescent="0.3">
      <c r="A5" s="1049"/>
      <c r="B5" s="1050"/>
      <c r="C5" s="1050"/>
      <c r="D5" s="1050"/>
      <c r="E5" s="1050"/>
      <c r="F5" s="1050"/>
      <c r="G5" s="1050"/>
      <c r="H5" s="1050"/>
      <c r="I5" s="1050"/>
      <c r="J5" s="1050"/>
      <c r="K5" s="1050"/>
    </row>
    <row r="6" spans="1:11" x14ac:dyDescent="0.3">
      <c r="A6" s="1052"/>
      <c r="B6" s="1053"/>
      <c r="H6" s="1053"/>
    </row>
    <row r="7" spans="1:11" x14ac:dyDescent="0.3">
      <c r="A7" s="1052" t="s">
        <v>504</v>
      </c>
      <c r="B7" s="1053"/>
      <c r="C7" s="1054" t="str">
        <f>Enrollment!A1</f>
        <v>SAMPLE ELEMENTARY</v>
      </c>
      <c r="D7" s="1055"/>
      <c r="E7" s="1055"/>
      <c r="F7" s="1055"/>
      <c r="G7" s="1055"/>
      <c r="H7" s="1053"/>
      <c r="I7" s="1055"/>
    </row>
    <row r="8" spans="1:11" x14ac:dyDescent="0.3">
      <c r="B8" s="1053"/>
      <c r="H8" s="1053"/>
    </row>
    <row r="9" spans="1:11" s="1057" customFormat="1" ht="10.199999999999999" x14ac:dyDescent="0.2">
      <c r="A9" s="1056"/>
      <c r="B9" s="1056"/>
      <c r="C9" s="1056" t="s">
        <v>1326</v>
      </c>
      <c r="D9" s="1056" t="s">
        <v>1329</v>
      </c>
      <c r="E9" s="1056" t="s">
        <v>1331</v>
      </c>
      <c r="F9" s="1056" t="s">
        <v>1336</v>
      </c>
      <c r="G9" s="1056" t="s">
        <v>1338</v>
      </c>
      <c r="H9" s="1056"/>
      <c r="I9" s="1056" t="s">
        <v>1340</v>
      </c>
      <c r="J9" s="1056" t="s">
        <v>1341</v>
      </c>
      <c r="K9" s="1056" t="s">
        <v>1343</v>
      </c>
    </row>
    <row r="10" spans="1:11" s="1061" customFormat="1" ht="82.8" x14ac:dyDescent="0.3">
      <c r="A10" s="1058"/>
      <c r="B10" s="1171"/>
      <c r="C10" s="1059" t="s">
        <v>1994</v>
      </c>
      <c r="D10" s="1060" t="s">
        <v>1988</v>
      </c>
      <c r="E10" s="1060" t="s">
        <v>1989</v>
      </c>
      <c r="F10" s="1060" t="s">
        <v>1990</v>
      </c>
      <c r="G10" s="1060" t="s">
        <v>1991</v>
      </c>
      <c r="H10" s="1172"/>
      <c r="I10" s="1060" t="s">
        <v>2007</v>
      </c>
      <c r="J10" s="1060" t="s">
        <v>1887</v>
      </c>
      <c r="K10" s="1060" t="s">
        <v>1880</v>
      </c>
    </row>
    <row r="11" spans="1:11" s="1057" customFormat="1" ht="10.199999999999999" x14ac:dyDescent="0.2">
      <c r="A11" s="1056"/>
      <c r="B11" s="1056"/>
      <c r="C11" s="1056"/>
      <c r="D11" s="1056"/>
      <c r="E11" s="1056"/>
      <c r="F11" s="1056"/>
      <c r="G11" s="1056" t="s">
        <v>1992</v>
      </c>
      <c r="H11" s="1056"/>
      <c r="I11" s="1056" t="s">
        <v>1996</v>
      </c>
      <c r="J11" s="1056"/>
      <c r="K11" s="1056" t="s">
        <v>1993</v>
      </c>
    </row>
    <row r="12" spans="1:11" x14ac:dyDescent="0.3">
      <c r="B12" s="1053"/>
      <c r="H12" s="1053"/>
    </row>
    <row r="13" spans="1:11" x14ac:dyDescent="0.3">
      <c r="A13" s="1062" t="s">
        <v>1896</v>
      </c>
      <c r="B13" s="1063"/>
      <c r="C13" s="1064">
        <f>+'Position Summary'!D25+'Position Summary'!D77</f>
        <v>2.39</v>
      </c>
      <c r="D13" s="1065"/>
      <c r="E13" s="1066"/>
      <c r="F13" s="1066"/>
      <c r="G13" s="1067"/>
      <c r="H13" s="1063"/>
      <c r="I13" s="1067"/>
      <c r="J13" s="1067"/>
      <c r="K13" s="1067"/>
    </row>
    <row r="14" spans="1:11" x14ac:dyDescent="0.3">
      <c r="A14" s="1062" t="s">
        <v>1881</v>
      </c>
      <c r="B14" s="1063"/>
      <c r="C14" s="1064">
        <f>-'Salary Menu MIS 3382'!C66-ROUND('Salary Menu MIS 3382'!C67/7.5,2)</f>
        <v>0</v>
      </c>
      <c r="D14" s="1065"/>
      <c r="E14" s="1066"/>
      <c r="F14" s="1066"/>
      <c r="G14" s="1067"/>
      <c r="H14" s="1063"/>
      <c r="I14" s="1067"/>
      <c r="J14" s="1067"/>
      <c r="K14" s="1067"/>
    </row>
    <row r="15" spans="1:11" x14ac:dyDescent="0.3">
      <c r="A15" s="1062" t="s">
        <v>1882</v>
      </c>
      <c r="B15" s="1063"/>
      <c r="C15" s="1064">
        <f>-'Salary Menu MIS 3382'!C295-ROUND('Salary Menu MIS 3382'!C296/7.5,2)</f>
        <v>0</v>
      </c>
      <c r="D15" s="1065"/>
      <c r="E15" s="1066"/>
      <c r="F15" s="1066"/>
      <c r="G15" s="1067"/>
      <c r="H15" s="1063"/>
      <c r="I15" s="1067"/>
      <c r="J15" s="1067"/>
      <c r="K15" s="1067"/>
    </row>
    <row r="16" spans="1:11" x14ac:dyDescent="0.3">
      <c r="A16" s="1062" t="s">
        <v>1895</v>
      </c>
      <c r="B16" s="1063"/>
      <c r="C16" s="1064">
        <f>SUM(C13:C15)</f>
        <v>2.39</v>
      </c>
      <c r="D16" s="1065">
        <v>0</v>
      </c>
      <c r="E16" s="1066"/>
      <c r="F16" s="1066">
        <f>-'Pre-Determined'!D55</f>
        <v>-1.59</v>
      </c>
      <c r="G16" s="1067">
        <f>SUM(C16:F16)</f>
        <v>0.8</v>
      </c>
      <c r="H16" s="1063"/>
      <c r="I16" s="1067">
        <f>+G16-F16</f>
        <v>2.39</v>
      </c>
      <c r="J16" s="1067">
        <f>+'Pre-Determined'!D76</f>
        <v>5.2</v>
      </c>
      <c r="K16" s="1067">
        <f>+I16-J16</f>
        <v>-2.81</v>
      </c>
    </row>
    <row r="17" spans="1:11" x14ac:dyDescent="0.3">
      <c r="A17" s="1062" t="s">
        <v>1883</v>
      </c>
      <c r="B17" s="1063"/>
      <c r="C17" s="1064">
        <f>+'Position Summary'!D45+'Position Summary'!D92</f>
        <v>5</v>
      </c>
      <c r="D17" s="1065">
        <f>-'Pre-Determined'!D59</f>
        <v>0</v>
      </c>
      <c r="E17" s="1066">
        <f>-'Pre-Determined'!D39</f>
        <v>0</v>
      </c>
      <c r="F17" s="1066">
        <f>-'Pre-Determined'!D60-ROUND('Pre-Determined'!D61/7.5,2)</f>
        <v>-5</v>
      </c>
      <c r="G17" s="1067">
        <f t="shared" ref="G17:G19" si="0">SUM(C17:F17)</f>
        <v>0</v>
      </c>
      <c r="H17" s="1063"/>
      <c r="I17" s="1067">
        <f>+G17-F17</f>
        <v>5</v>
      </c>
      <c r="J17" s="1067">
        <f>+'Pre-Determined'!D77</f>
        <v>5</v>
      </c>
      <c r="K17" s="1067">
        <f t="shared" ref="K17:K19" si="1">+I17-J17</f>
        <v>0</v>
      </c>
    </row>
    <row r="18" spans="1:11" x14ac:dyDescent="0.3">
      <c r="A18" s="1062" t="s">
        <v>1630</v>
      </c>
      <c r="B18" s="1063"/>
      <c r="C18" s="1064">
        <f>+'Position Summary'!D50+'Position Summary'!D96</f>
        <v>0</v>
      </c>
      <c r="D18" s="1065">
        <f>-'Pre-Determined'!D63</f>
        <v>0</v>
      </c>
      <c r="E18" s="1066"/>
      <c r="F18" s="1066"/>
      <c r="G18" s="1067">
        <f t="shared" si="0"/>
        <v>0</v>
      </c>
      <c r="H18" s="1063"/>
      <c r="I18" s="1067">
        <f>+G18-F18</f>
        <v>0</v>
      </c>
      <c r="J18" s="1067">
        <v>0</v>
      </c>
      <c r="K18" s="1067">
        <f t="shared" si="1"/>
        <v>0</v>
      </c>
    </row>
    <row r="19" spans="1:11" x14ac:dyDescent="0.3">
      <c r="A19" s="1062" t="s">
        <v>1631</v>
      </c>
      <c r="B19" s="1068"/>
      <c r="C19" s="1064">
        <f>+'Position Summary'!D52+'Position Summary'!D98</f>
        <v>0</v>
      </c>
      <c r="D19" s="1065"/>
      <c r="E19" s="1066"/>
      <c r="F19" s="1066">
        <f>-'Pre-Determined'!D62</f>
        <v>0</v>
      </c>
      <c r="G19" s="1067">
        <f t="shared" si="0"/>
        <v>0</v>
      </c>
      <c r="H19" s="1068"/>
      <c r="I19" s="1067">
        <f>+G19-F19</f>
        <v>0</v>
      </c>
      <c r="J19" s="1067">
        <f>+'Pre-Determined'!D78</f>
        <v>0</v>
      </c>
      <c r="K19" s="1067">
        <f t="shared" si="1"/>
        <v>0</v>
      </c>
    </row>
    <row r="20" spans="1:11" x14ac:dyDescent="0.3">
      <c r="B20" s="1053"/>
      <c r="H20" s="1053"/>
    </row>
    <row r="21" spans="1:11" x14ac:dyDescent="0.3">
      <c r="A21" s="1069" t="s">
        <v>1309</v>
      </c>
      <c r="B21" s="1053"/>
      <c r="H21" s="1053"/>
    </row>
    <row r="22" spans="1:11" x14ac:dyDescent="0.3">
      <c r="A22" s="1070" t="s">
        <v>1888</v>
      </c>
      <c r="B22" s="1053"/>
      <c r="H22" s="1053"/>
    </row>
    <row r="23" spans="1:11" x14ac:dyDescent="0.3">
      <c r="A23" s="1053" t="s">
        <v>1997</v>
      </c>
      <c r="B23" s="1053"/>
      <c r="H23" s="1053"/>
    </row>
    <row r="24" spans="1:11" x14ac:dyDescent="0.3">
      <c r="A24" s="1053" t="s">
        <v>1890</v>
      </c>
      <c r="B24" s="1053"/>
      <c r="H24" s="1053"/>
    </row>
    <row r="25" spans="1:11" x14ac:dyDescent="0.3">
      <c r="A25" s="1053" t="s">
        <v>1889</v>
      </c>
      <c r="B25" s="1053"/>
      <c r="H25" s="1053"/>
    </row>
    <row r="26" spans="1:11" x14ac:dyDescent="0.3">
      <c r="A26" s="1070" t="s">
        <v>1998</v>
      </c>
      <c r="B26" s="1053"/>
      <c r="H26" s="1053"/>
    </row>
    <row r="27" spans="1:11" x14ac:dyDescent="0.3">
      <c r="A27" s="1070" t="s">
        <v>1999</v>
      </c>
      <c r="B27" s="1053"/>
      <c r="H27" s="1053"/>
    </row>
    <row r="28" spans="1:11" x14ac:dyDescent="0.3">
      <c r="A28" s="1070" t="s">
        <v>2000</v>
      </c>
      <c r="B28" s="1053"/>
      <c r="H28" s="1053"/>
    </row>
    <row r="29" spans="1:11" x14ac:dyDescent="0.3">
      <c r="A29" s="1070" t="s">
        <v>2001</v>
      </c>
      <c r="B29" s="1053"/>
      <c r="H29" s="1053"/>
    </row>
    <row r="30" spans="1:11" x14ac:dyDescent="0.3">
      <c r="A30" s="1070" t="s">
        <v>2002</v>
      </c>
      <c r="B30" s="1053"/>
      <c r="H30" s="1053"/>
    </row>
    <row r="31" spans="1:11" x14ac:dyDescent="0.3">
      <c r="A31" s="1053" t="s">
        <v>2003</v>
      </c>
      <c r="B31" s="1053"/>
      <c r="H31" s="1053"/>
    </row>
    <row r="32" spans="1:11" x14ac:dyDescent="0.3">
      <c r="A32" s="1053" t="s">
        <v>2004</v>
      </c>
      <c r="B32" s="1053"/>
      <c r="H32" s="1053"/>
    </row>
    <row r="33" spans="1:8" x14ac:dyDescent="0.3">
      <c r="A33" s="1053" t="s">
        <v>2005</v>
      </c>
      <c r="B33" s="1053"/>
      <c r="H33" s="1053"/>
    </row>
    <row r="34" spans="1:8" x14ac:dyDescent="0.3">
      <c r="A34" s="1053" t="s">
        <v>1891</v>
      </c>
      <c r="B34" s="1053"/>
      <c r="H34" s="1053"/>
    </row>
  </sheetData>
  <sheetProtection password="DBAD" sheet="1" objects="1" scenarios="1"/>
  <conditionalFormatting sqref="K13:K19">
    <cfRule type="cellIs" dxfId="23" priority="2" stopIfTrue="1" operator="lessThan">
      <formula>0</formula>
    </cfRule>
  </conditionalFormatting>
  <conditionalFormatting sqref="J13:J19">
    <cfRule type="cellIs" dxfId="22" priority="1" stopIfTrue="1" operator="lessThan">
      <formula>0</formula>
    </cfRule>
  </conditionalFormatting>
  <pageMargins left="0.7" right="0.7" top="0.75" bottom="0.75" header="0.3" footer="0.3"/>
  <pageSetup scale="83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F39"/>
  <sheetViews>
    <sheetView view="pageBreakPreview" zoomScaleNormal="100" zoomScaleSheetLayoutView="100" workbookViewId="0">
      <selection activeCell="U30" sqref="U30"/>
    </sheetView>
  </sheetViews>
  <sheetFormatPr defaultColWidth="9.109375" defaultRowHeight="14.4" x14ac:dyDescent="0.3"/>
  <cols>
    <col min="1" max="1" width="6.109375" style="24" customWidth="1"/>
    <col min="2" max="2" width="14.6640625" style="24" customWidth="1"/>
    <col min="3" max="3" width="1.6640625" style="24" customWidth="1"/>
    <col min="4" max="4" width="19" style="24" customWidth="1"/>
    <col min="5" max="5" width="1.6640625" style="24" customWidth="1"/>
    <col min="6" max="6" width="30.33203125" style="24" customWidth="1"/>
    <col min="7" max="16384" width="9.109375" style="24"/>
  </cols>
  <sheetData>
    <row r="1" spans="1:6" s="1138" customFormat="1" x14ac:dyDescent="0.3">
      <c r="A1" s="1136" t="s">
        <v>107</v>
      </c>
      <c r="B1" s="1137"/>
      <c r="C1" s="1137"/>
      <c r="D1" s="1137"/>
      <c r="E1" s="1137"/>
      <c r="F1" s="1137"/>
    </row>
    <row r="2" spans="1:6" s="1138" customFormat="1" x14ac:dyDescent="0.3">
      <c r="A2" s="1136" t="s">
        <v>1982</v>
      </c>
      <c r="B2" s="1137"/>
      <c r="C2" s="1137"/>
      <c r="D2" s="1137"/>
      <c r="E2" s="1137"/>
      <c r="F2" s="1137"/>
    </row>
    <row r="3" spans="1:6" s="1138" customFormat="1" x14ac:dyDescent="0.3">
      <c r="A3" s="1136" t="str">
        <f>Enrollment!A4</f>
        <v>FISCAL YEAR 2012-2013</v>
      </c>
      <c r="B3" s="1137"/>
      <c r="C3" s="1137"/>
      <c r="D3" s="1137"/>
      <c r="E3" s="1137"/>
      <c r="F3" s="1137"/>
    </row>
    <row r="4" spans="1:6" s="1138" customFormat="1" x14ac:dyDescent="0.3"/>
    <row r="5" spans="1:6" s="1138" customFormat="1" x14ac:dyDescent="0.3"/>
    <row r="6" spans="1:6" s="1138" customFormat="1" x14ac:dyDescent="0.3">
      <c r="A6" s="1139" t="s">
        <v>504</v>
      </c>
      <c r="D6" s="1140" t="str">
        <f>Enrollment!A1</f>
        <v>SAMPLE ELEMENTARY</v>
      </c>
      <c r="E6" s="1141"/>
      <c r="F6" s="1141"/>
    </row>
    <row r="7" spans="1:6" s="1138" customFormat="1" x14ac:dyDescent="0.3"/>
    <row r="8" spans="1:6" s="1138" customFormat="1" x14ac:dyDescent="0.3">
      <c r="A8" s="1138" t="s">
        <v>1929</v>
      </c>
    </row>
    <row r="9" spans="1:6" s="1138" customFormat="1" x14ac:dyDescent="0.3"/>
    <row r="10" spans="1:6" s="1138" customFormat="1" x14ac:dyDescent="0.3">
      <c r="A10" s="1153" t="s">
        <v>1363</v>
      </c>
      <c r="B10" s="1154"/>
      <c r="D10" s="1152" t="s">
        <v>1930</v>
      </c>
      <c r="F10" s="1152" t="s">
        <v>1931</v>
      </c>
    </row>
    <row r="11" spans="1:6" s="1138" customFormat="1" x14ac:dyDescent="0.3"/>
    <row r="12" spans="1:6" s="1138" customFormat="1" ht="15" thickBot="1" x14ac:dyDescent="0.35">
      <c r="B12" s="1138" t="s">
        <v>1935</v>
      </c>
      <c r="D12" s="1145">
        <f>+D37</f>
        <v>6390</v>
      </c>
      <c r="F12" s="1149" t="s">
        <v>1932</v>
      </c>
    </row>
    <row r="13" spans="1:6" s="1142" customFormat="1" ht="12.6" thickTop="1" x14ac:dyDescent="0.25">
      <c r="D13" s="1143"/>
      <c r="F13" s="1142" t="s">
        <v>1933</v>
      </c>
    </row>
    <row r="14" spans="1:6" s="1138" customFormat="1" x14ac:dyDescent="0.3">
      <c r="D14" s="1144"/>
    </row>
    <row r="15" spans="1:6" s="1138" customFormat="1" x14ac:dyDescent="0.3">
      <c r="D15" s="1144">
        <f>D37</f>
        <v>6390</v>
      </c>
      <c r="F15" s="1138" t="s">
        <v>1932</v>
      </c>
    </row>
    <row r="16" spans="1:6" s="1138" customFormat="1" x14ac:dyDescent="0.3">
      <c r="B16" s="1138" t="s">
        <v>1936</v>
      </c>
      <c r="D16" s="1148">
        <f>+D38</f>
        <v>10650</v>
      </c>
      <c r="F16" s="1141" t="s">
        <v>1942</v>
      </c>
    </row>
    <row r="17" spans="1:6" s="1138" customFormat="1" ht="15" thickBot="1" x14ac:dyDescent="0.35">
      <c r="D17" s="1150">
        <f>SUM(D15:D16)</f>
        <v>17040</v>
      </c>
      <c r="F17" s="1151" t="s">
        <v>1943</v>
      </c>
    </row>
    <row r="18" spans="1:6" s="1138" customFormat="1" ht="15" thickTop="1" x14ac:dyDescent="0.3">
      <c r="D18" s="1144"/>
    </row>
    <row r="19" spans="1:6" s="1138" customFormat="1" x14ac:dyDescent="0.3">
      <c r="D19" s="1144">
        <f>D37</f>
        <v>6390</v>
      </c>
      <c r="F19" s="1138" t="s">
        <v>1932</v>
      </c>
    </row>
    <row r="20" spans="1:6" s="1138" customFormat="1" x14ac:dyDescent="0.3">
      <c r="B20" s="1138" t="s">
        <v>1937</v>
      </c>
      <c r="D20" s="1148">
        <f>+D39</f>
        <v>14068</v>
      </c>
      <c r="F20" s="1141" t="s">
        <v>1944</v>
      </c>
    </row>
    <row r="21" spans="1:6" s="1138" customFormat="1" ht="15" thickBot="1" x14ac:dyDescent="0.35">
      <c r="D21" s="1150">
        <f>SUM(D19:D20)</f>
        <v>20458</v>
      </c>
      <c r="F21" s="1151" t="s">
        <v>1945</v>
      </c>
    </row>
    <row r="22" spans="1:6" s="1138" customFormat="1" ht="15" thickTop="1" x14ac:dyDescent="0.3">
      <c r="D22" s="1144"/>
    </row>
    <row r="23" spans="1:6" s="1142" customFormat="1" ht="12" x14ac:dyDescent="0.25">
      <c r="A23" s="1147" t="s">
        <v>1934</v>
      </c>
      <c r="D23" s="1143"/>
    </row>
    <row r="24" spans="1:6" s="1142" customFormat="1" ht="12" x14ac:dyDescent="0.25">
      <c r="A24" s="1142" t="s">
        <v>1946</v>
      </c>
      <c r="D24" s="1143"/>
    </row>
    <row r="25" spans="1:6" s="1142" customFormat="1" ht="12" x14ac:dyDescent="0.25">
      <c r="A25" s="1142" t="s">
        <v>1947</v>
      </c>
      <c r="D25" s="1143"/>
    </row>
    <row r="26" spans="1:6" s="1138" customFormat="1" x14ac:dyDescent="0.3"/>
    <row r="27" spans="1:6" s="1138" customFormat="1" x14ac:dyDescent="0.3"/>
    <row r="28" spans="1:6" s="1138" customFormat="1" x14ac:dyDescent="0.3"/>
    <row r="29" spans="1:6" s="1138" customFormat="1" x14ac:dyDescent="0.3"/>
    <row r="30" spans="1:6" s="1138" customFormat="1" x14ac:dyDescent="0.3">
      <c r="A30" s="1141"/>
      <c r="B30" s="1141"/>
      <c r="C30" s="1141"/>
      <c r="D30" s="1141"/>
      <c r="E30" s="1141"/>
      <c r="F30" s="1141"/>
    </row>
    <row r="31" spans="1:6" s="1138" customFormat="1" x14ac:dyDescent="0.3">
      <c r="A31" s="1138" t="s">
        <v>233</v>
      </c>
      <c r="F31" s="1155" t="s">
        <v>234</v>
      </c>
    </row>
    <row r="32" spans="1:6" s="1138" customFormat="1" x14ac:dyDescent="0.3"/>
    <row r="33" spans="1:6" s="1138" customFormat="1" x14ac:dyDescent="0.3"/>
    <row r="34" spans="1:6" s="1138" customFormat="1" x14ac:dyDescent="0.3"/>
    <row r="35" spans="1:6" hidden="1" x14ac:dyDescent="0.3">
      <c r="A35" s="1135">
        <v>1</v>
      </c>
      <c r="B35" s="1131"/>
      <c r="C35" s="1131"/>
      <c r="D35" s="1146">
        <f>IF(A35=1,D37,IF(A35=2,(D37+D38),IF(A35=3,(D37+D39),"Error")))</f>
        <v>6390</v>
      </c>
      <c r="E35" s="1131"/>
      <c r="F35" s="1131"/>
    </row>
    <row r="36" spans="1:6" hidden="1" x14ac:dyDescent="0.3">
      <c r="A36" s="1131"/>
      <c r="B36" s="1131"/>
      <c r="C36" s="1131"/>
      <c r="D36" s="1131"/>
      <c r="E36" s="1131"/>
      <c r="F36" s="1131"/>
    </row>
    <row r="37" spans="1:6" hidden="1" x14ac:dyDescent="0.3">
      <c r="A37" s="1131" t="s">
        <v>1935</v>
      </c>
      <c r="B37" s="1131"/>
      <c r="C37" s="1131"/>
      <c r="D37" s="1132">
        <f>'Pre-Determined'!D11</f>
        <v>6390</v>
      </c>
      <c r="E37" s="1131"/>
      <c r="F37" s="1131"/>
    </row>
    <row r="38" spans="1:6" hidden="1" x14ac:dyDescent="0.3">
      <c r="A38" s="1131" t="s">
        <v>1936</v>
      </c>
      <c r="B38" s="1131"/>
      <c r="C38" s="1131"/>
      <c r="D38" s="1132">
        <f>'Pre-Determined'!D12</f>
        <v>10650</v>
      </c>
      <c r="E38" s="1131"/>
      <c r="F38" s="1131"/>
    </row>
    <row r="39" spans="1:6" hidden="1" x14ac:dyDescent="0.3">
      <c r="A39" s="1131" t="s">
        <v>1937</v>
      </c>
      <c r="B39" s="1131"/>
      <c r="C39" s="1131"/>
      <c r="D39" s="1132">
        <f>'Pre-Determined'!D13</f>
        <v>14068</v>
      </c>
      <c r="E39" s="1131"/>
      <c r="F39" s="1131"/>
    </row>
  </sheetData>
  <sheetProtection password="DBAD" sheet="1" objects="1" scenarios="1"/>
  <printOptions horizontalCentered="1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9329" r:id="rId4" name="Option Button 1">
              <controlPr defaultSize="0" autoFill="0" autoLine="0" autoPict="0">
                <anchor moveWithCells="1" sizeWithCells="1">
                  <from>
                    <xdr:col>0</xdr:col>
                    <xdr:colOff>99060</xdr:colOff>
                    <xdr:row>11</xdr:row>
                    <xdr:rowOff>0</xdr:rowOff>
                  </from>
                  <to>
                    <xdr:col>0</xdr:col>
                    <xdr:colOff>403860</xdr:colOff>
                    <xdr:row>12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30" r:id="rId5" name="Option Button 2">
              <controlPr defaultSize="0" autoFill="0" autoLine="0" autoPict="0">
                <anchor moveWithCells="1" sizeWithCells="1">
                  <from>
                    <xdr:col>0</xdr:col>
                    <xdr:colOff>99060</xdr:colOff>
                    <xdr:row>15</xdr:row>
                    <xdr:rowOff>0</xdr:rowOff>
                  </from>
                  <to>
                    <xdr:col>0</xdr:col>
                    <xdr:colOff>403860</xdr:colOff>
                    <xdr:row>16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9331" r:id="rId6" name="Option Button 3">
              <controlPr defaultSize="0" autoFill="0" autoLine="0" autoPict="0">
                <anchor moveWithCells="1" sizeWithCells="1">
                  <from>
                    <xdr:col>0</xdr:col>
                    <xdr:colOff>99060</xdr:colOff>
                    <xdr:row>18</xdr:row>
                    <xdr:rowOff>175260</xdr:rowOff>
                  </from>
                  <to>
                    <xdr:col>0</xdr:col>
                    <xdr:colOff>403860</xdr:colOff>
                    <xdr:row>20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42"/>
    <pageSetUpPr fitToPage="1"/>
  </sheetPr>
  <dimension ref="A1:J51"/>
  <sheetViews>
    <sheetView view="pageBreakPreview" zoomScaleNormal="90" zoomScaleSheetLayoutView="100" workbookViewId="0">
      <selection activeCell="E14" sqref="E14"/>
    </sheetView>
  </sheetViews>
  <sheetFormatPr defaultColWidth="9.109375" defaultRowHeight="13.8" x14ac:dyDescent="0.3"/>
  <cols>
    <col min="1" max="1" width="15.5546875" style="2" customWidth="1"/>
    <col min="2" max="2" width="13.6640625" style="2" customWidth="1"/>
    <col min="3" max="3" width="27.109375" style="2" customWidth="1"/>
    <col min="4" max="4" width="28.44140625" style="2" customWidth="1"/>
    <col min="5" max="5" width="20" style="2" customWidth="1"/>
    <col min="6" max="10" width="9.109375" style="2" hidden="1" customWidth="1"/>
    <col min="11" max="16384" width="9.109375" style="2"/>
  </cols>
  <sheetData>
    <row r="1" spans="1:10" s="1071" customFormat="1" ht="18" customHeight="1" x14ac:dyDescent="0.3">
      <c r="A1" s="1434" t="s">
        <v>107</v>
      </c>
      <c r="B1" s="1434"/>
      <c r="C1" s="1434"/>
      <c r="D1" s="1434"/>
      <c r="E1" s="1434"/>
      <c r="F1" s="1434"/>
      <c r="G1" s="1434"/>
      <c r="H1" s="1434"/>
      <c r="I1" s="1434"/>
      <c r="J1" s="1434"/>
    </row>
    <row r="2" spans="1:10" s="1071" customFormat="1" ht="16.5" customHeight="1" x14ac:dyDescent="0.3">
      <c r="A2" s="1435" t="s">
        <v>1400</v>
      </c>
      <c r="B2" s="1435"/>
      <c r="C2" s="1435"/>
      <c r="D2" s="1435"/>
      <c r="E2" s="1435"/>
      <c r="F2" s="1435"/>
      <c r="G2" s="1435"/>
      <c r="H2" s="1435"/>
      <c r="I2" s="1435"/>
      <c r="J2" s="1435"/>
    </row>
    <row r="3" spans="1:10" s="1072" customFormat="1" ht="18" customHeight="1" x14ac:dyDescent="0.35">
      <c r="A3" s="1436" t="s">
        <v>1401</v>
      </c>
      <c r="B3" s="1436"/>
      <c r="C3" s="1436"/>
      <c r="D3" s="1436"/>
      <c r="E3" s="1436"/>
      <c r="F3" s="1436"/>
      <c r="G3" s="1436"/>
      <c r="H3" s="1436"/>
      <c r="I3" s="1436"/>
      <c r="J3" s="1436"/>
    </row>
    <row r="4" spans="1:10" s="1073" customFormat="1" ht="18" customHeight="1" x14ac:dyDescent="0.3">
      <c r="A4" s="1435" t="str">
        <f>'Revenue Projection'!A4</f>
        <v>FISCAL YEAR 2012-2013</v>
      </c>
      <c r="B4" s="1435"/>
      <c r="C4" s="1435"/>
      <c r="D4" s="1435"/>
      <c r="E4" s="1435"/>
      <c r="F4" s="1435"/>
      <c r="G4" s="1435"/>
      <c r="H4" s="1435"/>
      <c r="I4" s="1435"/>
      <c r="J4" s="1435"/>
    </row>
    <row r="5" spans="1:10" ht="27.75" customHeight="1" x14ac:dyDescent="0.3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s="1077" customFormat="1" ht="15.6" x14ac:dyDescent="0.3">
      <c r="A6" s="1074" t="s">
        <v>1408</v>
      </c>
      <c r="B6" s="1075" t="str">
        <f>'Revenue Projection'!F2</f>
        <v>1234</v>
      </c>
      <c r="C6" s="1076" t="s">
        <v>1410</v>
      </c>
      <c r="D6" s="1438" t="str">
        <f>'Revenue Projection'!A1</f>
        <v>SAMPLE ELEMENTARY</v>
      </c>
      <c r="E6" s="1438"/>
      <c r="F6" s="1074"/>
      <c r="G6" s="1074"/>
      <c r="H6" s="1074"/>
      <c r="I6" s="1074"/>
      <c r="J6" s="1074"/>
    </row>
    <row r="7" spans="1:10" s="1077" customFormat="1" ht="19.5" customHeight="1" x14ac:dyDescent="0.3">
      <c r="A7" s="1074" t="s">
        <v>1917</v>
      </c>
      <c r="B7" s="1078"/>
      <c r="C7" s="1076" t="s">
        <v>1918</v>
      </c>
      <c r="D7" s="1079" t="s">
        <v>1939</v>
      </c>
      <c r="E7" s="1079"/>
      <c r="F7" s="1074"/>
      <c r="G7" s="1074"/>
      <c r="H7" s="1074"/>
      <c r="I7" s="1074"/>
      <c r="J7" s="1074"/>
    </row>
    <row r="8" spans="1:10" s="1077" customFormat="1" ht="12" customHeight="1" x14ac:dyDescent="0.3">
      <c r="A8" s="1074"/>
      <c r="B8" s="1074"/>
      <c r="C8" s="1074"/>
      <c r="D8" s="1074"/>
      <c r="E8" s="1074"/>
      <c r="F8" s="1074"/>
      <c r="G8" s="1074"/>
      <c r="H8" s="1074"/>
      <c r="I8" s="1074"/>
      <c r="J8" s="1074"/>
    </row>
    <row r="9" spans="1:10" s="1077" customFormat="1" ht="18.75" customHeight="1" x14ac:dyDescent="0.3">
      <c r="A9" s="1074" t="s">
        <v>1919</v>
      </c>
      <c r="B9" s="1080">
        <v>1010</v>
      </c>
      <c r="C9" s="1081"/>
      <c r="D9" s="1076" t="s">
        <v>1411</v>
      </c>
      <c r="E9" s="1082">
        <f>'Salary Menu MIS 3382'!H195</f>
        <v>1685866</v>
      </c>
      <c r="F9" s="1074"/>
      <c r="G9" s="1074"/>
      <c r="H9" s="1074"/>
      <c r="I9" s="1074"/>
      <c r="J9" s="1074"/>
    </row>
    <row r="10" spans="1:10" ht="10.5" customHeight="1" thickBot="1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s="71" customFormat="1" ht="17.25" customHeight="1" thickBot="1" x14ac:dyDescent="0.35">
      <c r="A11" s="1083" t="s">
        <v>1402</v>
      </c>
      <c r="B11" s="1084" t="s">
        <v>1403</v>
      </c>
      <c r="C11" s="1439" t="s">
        <v>1412</v>
      </c>
      <c r="D11" s="1440"/>
      <c r="E11" s="1085" t="s">
        <v>1404</v>
      </c>
    </row>
    <row r="12" spans="1:10" ht="18" customHeight="1" x14ac:dyDescent="0.3">
      <c r="A12" s="1086" t="s">
        <v>698</v>
      </c>
      <c r="B12" s="1087" t="s">
        <v>1477</v>
      </c>
      <c r="C12" s="1437" t="str">
        <f>IF(B12&gt;0,(VLOOKUP(B12,'Object Codes'!$C$8:$E$909,3,FALSE))," ")</f>
        <v>PROFESSIONAL &amp; TECHNICAL SERVICE</v>
      </c>
      <c r="D12" s="1437" t="e">
        <v>#N/A</v>
      </c>
      <c r="E12" s="1088">
        <f>'Health Services Position Choice'!D35</f>
        <v>6390</v>
      </c>
    </row>
    <row r="13" spans="1:10" ht="18" customHeight="1" x14ac:dyDescent="0.3">
      <c r="A13" s="1089" t="s">
        <v>1807</v>
      </c>
      <c r="B13" s="1090" t="s">
        <v>727</v>
      </c>
      <c r="C13" s="1444" t="str">
        <f>IF(B13&gt;0,(VLOOKUP(B13,'Object Codes'!$C$8:$E$909,3,FALSE))," ")</f>
        <v>CUSTODIAL SERVICES - MANAGED INTERNALLY</v>
      </c>
      <c r="D13" s="1444" t="e">
        <v>#N/A</v>
      </c>
      <c r="E13" s="1092">
        <f>'Pre-Determined'!D14</f>
        <v>90913</v>
      </c>
    </row>
    <row r="14" spans="1:10" ht="18" customHeight="1" x14ac:dyDescent="0.3">
      <c r="A14" s="1089" t="s">
        <v>1807</v>
      </c>
      <c r="B14" s="1090" t="s">
        <v>1517</v>
      </c>
      <c r="C14" s="1445" t="str">
        <f>IF(B14&gt;0,(VLOOKUP(B14,'Object Codes'!$C$8:$E$909,3,FALSE))," ")</f>
        <v>TELEPHONE- LOCAL SERVICE</v>
      </c>
      <c r="D14" s="1446" t="e">
        <v>#N/A</v>
      </c>
      <c r="E14" s="1091">
        <v>0</v>
      </c>
    </row>
    <row r="15" spans="1:10" ht="18" customHeight="1" x14ac:dyDescent="0.3">
      <c r="A15" s="1089" t="s">
        <v>1807</v>
      </c>
      <c r="B15" s="1090" t="s">
        <v>1525</v>
      </c>
      <c r="C15" s="1445" t="str">
        <f>IF(B15&gt;0,(VLOOKUP(B15,'Object Codes'!$C$8:$E$909,3,FALSE))," ")</f>
        <v>WATER AND SEWAGE</v>
      </c>
      <c r="D15" s="1446" t="e">
        <v>#N/A</v>
      </c>
      <c r="E15" s="1091">
        <v>0</v>
      </c>
    </row>
    <row r="16" spans="1:10" ht="18" customHeight="1" x14ac:dyDescent="0.3">
      <c r="A16" s="1089" t="s">
        <v>1807</v>
      </c>
      <c r="B16" s="1090" t="s">
        <v>1527</v>
      </c>
      <c r="C16" s="1445" t="str">
        <f>IF(B16&gt;0,(VLOOKUP(B16,'Object Codes'!$C$8:$E$909,3,FALSE))," ")</f>
        <v>GARBAGE</v>
      </c>
      <c r="D16" s="1446" t="e">
        <v>#N/A</v>
      </c>
      <c r="E16" s="1091">
        <v>0</v>
      </c>
    </row>
    <row r="17" spans="1:5" ht="18" customHeight="1" x14ac:dyDescent="0.3">
      <c r="A17" s="1089" t="s">
        <v>1807</v>
      </c>
      <c r="B17" s="1090" t="s">
        <v>1547</v>
      </c>
      <c r="C17" s="1445" t="str">
        <f>IF(B17&gt;0,(VLOOKUP(B17,'Object Codes'!$C$8:$E$909,3,FALSE))," ")</f>
        <v>NATURAL GAS</v>
      </c>
      <c r="D17" s="1446" t="e">
        <v>#N/A</v>
      </c>
      <c r="E17" s="1091">
        <v>0</v>
      </c>
    </row>
    <row r="18" spans="1:5" ht="18" customHeight="1" x14ac:dyDescent="0.3">
      <c r="A18" s="1089" t="s">
        <v>1807</v>
      </c>
      <c r="B18" s="1090" t="s">
        <v>1549</v>
      </c>
      <c r="C18" s="1445" t="str">
        <f>IF(B18&gt;0,(VLOOKUP(B18,'Object Codes'!$C$8:$E$909,3,FALSE))," ")</f>
        <v>ELECTRICITY</v>
      </c>
      <c r="D18" s="1446" t="e">
        <v>#N/A</v>
      </c>
      <c r="E18" s="1091">
        <v>0</v>
      </c>
    </row>
    <row r="19" spans="1:5" ht="18" customHeight="1" x14ac:dyDescent="0.3">
      <c r="A19" s="1089" t="s">
        <v>1323</v>
      </c>
      <c r="B19" s="1090" t="s">
        <v>1416</v>
      </c>
      <c r="C19" s="1445" t="str">
        <f>IF(B19&gt;0,(VLOOKUP(B19,'Object Codes'!$C$8:$E$909,3,FALSE))," ")</f>
        <v>SUPPLIES</v>
      </c>
      <c r="D19" s="1446" t="e">
        <v>#N/A</v>
      </c>
      <c r="E19" s="1091">
        <v>0</v>
      </c>
    </row>
    <row r="20" spans="1:5" ht="18" customHeight="1" x14ac:dyDescent="0.3">
      <c r="A20" s="1089" t="s">
        <v>1776</v>
      </c>
      <c r="B20" s="1090" t="s">
        <v>1416</v>
      </c>
      <c r="C20" s="1445" t="str">
        <f>IF(B20&gt;0,(VLOOKUP(B20,'Object Codes'!$C$8:$E$909,3,FALSE))," ")</f>
        <v>SUPPLIES</v>
      </c>
      <c r="D20" s="1446" t="e">
        <v>#N/A</v>
      </c>
      <c r="E20" s="1091">
        <v>0</v>
      </c>
    </row>
    <row r="21" spans="1:5" ht="18" customHeight="1" x14ac:dyDescent="0.3">
      <c r="A21" s="1089" t="s">
        <v>1383</v>
      </c>
      <c r="B21" s="1090" t="s">
        <v>1416</v>
      </c>
      <c r="C21" s="1445" t="str">
        <f>IF(B21&gt;0,(VLOOKUP(B21,'Object Codes'!$C$8:$E$909,3,FALSE))," ")</f>
        <v>SUPPLIES</v>
      </c>
      <c r="D21" s="1446" t="e">
        <v>#N/A</v>
      </c>
      <c r="E21" s="1091">
        <v>0</v>
      </c>
    </row>
    <row r="22" spans="1:5" ht="18" customHeight="1" x14ac:dyDescent="0.3">
      <c r="A22" s="1089" t="s">
        <v>1872</v>
      </c>
      <c r="B22" s="1090" t="s">
        <v>1416</v>
      </c>
      <c r="C22" s="1445" t="str">
        <f>IF(B22&gt;0,(VLOOKUP(B22,'Object Codes'!$C$8:$E$909,3,FALSE))," ")</f>
        <v>SUPPLIES</v>
      </c>
      <c r="D22" s="1446" t="e">
        <v>#N/A</v>
      </c>
      <c r="E22" s="1091">
        <v>0</v>
      </c>
    </row>
    <row r="23" spans="1:5" ht="18" customHeight="1" x14ac:dyDescent="0.3">
      <c r="A23" s="1089" t="s">
        <v>1323</v>
      </c>
      <c r="B23" s="1090" t="s">
        <v>90</v>
      </c>
      <c r="C23" s="1445" t="str">
        <f>IF(B23&gt;0,(VLOOKUP(B23,'Object Codes'!$C$8:$E$909,3,FALSE))," ")</f>
        <v>OTHER PERSONNEL SERVICES (TEMP)</v>
      </c>
      <c r="D23" s="1446" t="e">
        <v>#N/A</v>
      </c>
      <c r="E23" s="1091">
        <v>0</v>
      </c>
    </row>
    <row r="24" spans="1:5" ht="18" customHeight="1" x14ac:dyDescent="0.3">
      <c r="A24" s="1089" t="s">
        <v>1776</v>
      </c>
      <c r="B24" s="1090" t="s">
        <v>90</v>
      </c>
      <c r="C24" s="1445" t="str">
        <f>IF(B24&gt;0,(VLOOKUP(B24,'Object Codes'!$C$8:$E$909,3,FALSE))," ")</f>
        <v>OTHER PERSONNEL SERVICES (TEMP)</v>
      </c>
      <c r="D24" s="1446" t="e">
        <v>#N/A</v>
      </c>
      <c r="E24" s="1091">
        <v>0</v>
      </c>
    </row>
    <row r="25" spans="1:5" ht="18" customHeight="1" x14ac:dyDescent="0.3">
      <c r="A25" s="1089" t="s">
        <v>1383</v>
      </c>
      <c r="B25" s="1090" t="s">
        <v>90</v>
      </c>
      <c r="C25" s="1445" t="str">
        <f>IF(B25&gt;0,(VLOOKUP(B25,'Object Codes'!$C$8:$E$909,3,FALSE))," ")</f>
        <v>OTHER PERSONNEL SERVICES (TEMP)</v>
      </c>
      <c r="D25" s="1446" t="e">
        <v>#N/A</v>
      </c>
      <c r="E25" s="1091">
        <v>0</v>
      </c>
    </row>
    <row r="26" spans="1:5" ht="18" customHeight="1" x14ac:dyDescent="0.3">
      <c r="A26" s="1089" t="s">
        <v>1872</v>
      </c>
      <c r="B26" s="1090" t="s">
        <v>90</v>
      </c>
      <c r="C26" s="1445" t="str">
        <f>IF(B26&gt;0,(VLOOKUP(B26,'Object Codes'!$C$8:$E$909,3,FALSE))," ")</f>
        <v>OTHER PERSONNEL SERVICES (TEMP)</v>
      </c>
      <c r="D26" s="1446" t="e">
        <v>#N/A</v>
      </c>
      <c r="E26" s="1091">
        <v>0</v>
      </c>
    </row>
    <row r="27" spans="1:5" ht="18" customHeight="1" x14ac:dyDescent="0.3">
      <c r="A27" s="1093" t="s">
        <v>1324</v>
      </c>
      <c r="B27" s="1094" t="s">
        <v>181</v>
      </c>
      <c r="C27" s="1445" t="str">
        <f>IF(B27&gt;0,(VLOOKUP(B27,'Object Codes'!$C$8:$E$909,3,FALSE))," ")</f>
        <v>RESERVE-SCHOOLS/DEPARTMENTS</v>
      </c>
      <c r="D27" s="1446" t="e">
        <v>#N/A</v>
      </c>
      <c r="E27" s="1091">
        <v>0</v>
      </c>
    </row>
    <row r="28" spans="1:5" ht="18" customHeight="1" x14ac:dyDescent="0.3">
      <c r="A28" s="1093" t="s">
        <v>1407</v>
      </c>
      <c r="B28" s="1094"/>
      <c r="C28" s="1445" t="str">
        <f>IF(B28&gt;0,(VLOOKUP(B28,'Object Codes'!$C$8:$E$909,3,FALSE))," ")</f>
        <v xml:space="preserve"> </v>
      </c>
      <c r="D28" s="1446" t="e">
        <v>#N/A</v>
      </c>
      <c r="E28" s="1091"/>
    </row>
    <row r="29" spans="1:5" ht="18" customHeight="1" x14ac:dyDescent="0.3">
      <c r="A29" s="1093"/>
      <c r="B29" s="1094"/>
      <c r="C29" s="1445" t="str">
        <f>IF(B29&gt;0,(VLOOKUP(B29,'Object Codes'!$C$8:$E$909,3,FALSE))," ")</f>
        <v xml:space="preserve"> </v>
      </c>
      <c r="D29" s="1446" t="e">
        <v>#N/A</v>
      </c>
      <c r="E29" s="1091"/>
    </row>
    <row r="30" spans="1:5" ht="18" customHeight="1" x14ac:dyDescent="0.3">
      <c r="A30" s="1093"/>
      <c r="B30" s="1094"/>
      <c r="C30" s="1445" t="str">
        <f>IF(B30&gt;0,(VLOOKUP(B30,'Object Codes'!$C$8:$E$909,3,FALSE))," ")</f>
        <v xml:space="preserve"> </v>
      </c>
      <c r="D30" s="1446" t="e">
        <v>#N/A</v>
      </c>
      <c r="E30" s="1091"/>
    </row>
    <row r="31" spans="1:5" ht="18" customHeight="1" x14ac:dyDescent="0.3">
      <c r="A31" s="1093"/>
      <c r="B31" s="1094"/>
      <c r="C31" s="1445" t="str">
        <f>IF(B31&gt;0,(VLOOKUP(B31,'Object Codes'!$C$8:$E$909,3,FALSE))," ")</f>
        <v xml:space="preserve"> </v>
      </c>
      <c r="D31" s="1446" t="e">
        <v>#N/A</v>
      </c>
      <c r="E31" s="1091"/>
    </row>
    <row r="32" spans="1:5" ht="18" customHeight="1" x14ac:dyDescent="0.3">
      <c r="A32" s="1093"/>
      <c r="B32" s="1094"/>
      <c r="C32" s="1445" t="str">
        <f>IF(B32&gt;0,(VLOOKUP(B32,'Object Codes'!$C$8:$E$909,3,FALSE))," ")</f>
        <v xml:space="preserve"> </v>
      </c>
      <c r="D32" s="1446" t="e">
        <v>#N/A</v>
      </c>
      <c r="E32" s="1091"/>
    </row>
    <row r="33" spans="1:5" ht="18" customHeight="1" x14ac:dyDescent="0.3">
      <c r="A33" s="1093"/>
      <c r="B33" s="1094"/>
      <c r="C33" s="1445" t="str">
        <f>IF(B33&gt;0,(VLOOKUP(B33,'Object Codes'!$C$8:$E$909,3,FALSE))," ")</f>
        <v xml:space="preserve"> </v>
      </c>
      <c r="D33" s="1446" t="e">
        <v>#N/A</v>
      </c>
      <c r="E33" s="1091"/>
    </row>
    <row r="34" spans="1:5" ht="18" customHeight="1" x14ac:dyDescent="0.3">
      <c r="A34" s="1093"/>
      <c r="B34" s="1094"/>
      <c r="C34" s="1445" t="str">
        <f>IF(B34&gt;0,(VLOOKUP(B34,'Object Codes'!$C$8:$E$909,3,FALSE))," ")</f>
        <v xml:space="preserve"> </v>
      </c>
      <c r="D34" s="1446" t="e">
        <v>#N/A</v>
      </c>
      <c r="E34" s="1091"/>
    </row>
    <row r="35" spans="1:5" ht="18" customHeight="1" x14ac:dyDescent="0.3">
      <c r="A35" s="1093"/>
      <c r="B35" s="1094"/>
      <c r="C35" s="1445" t="str">
        <f>IF(B35&gt;0,(VLOOKUP(B35,'Object Codes'!$C$8:$E$909,3,FALSE))," ")</f>
        <v xml:space="preserve"> </v>
      </c>
      <c r="D35" s="1446" t="e">
        <v>#N/A</v>
      </c>
      <c r="E35" s="1091"/>
    </row>
    <row r="36" spans="1:5" ht="18" customHeight="1" x14ac:dyDescent="0.3">
      <c r="A36" s="1093"/>
      <c r="B36" s="1094"/>
      <c r="C36" s="1445" t="str">
        <f>IF(B36&gt;0,(VLOOKUP(B36,'Object Codes'!$C$8:$E$909,3,FALSE))," ")</f>
        <v xml:space="preserve"> </v>
      </c>
      <c r="D36" s="1446" t="e">
        <v>#N/A</v>
      </c>
      <c r="E36" s="1091"/>
    </row>
    <row r="37" spans="1:5" ht="18" customHeight="1" thickBot="1" x14ac:dyDescent="0.35">
      <c r="A37" s="1095"/>
      <c r="B37" s="1096"/>
      <c r="C37" s="1447" t="str">
        <f>IF(B37&gt;0,(VLOOKUP(B37,'Object Codes'!$C$8:$E$909,3,FALSE))," ")</f>
        <v xml:space="preserve"> </v>
      </c>
      <c r="D37" s="1448" t="e">
        <v>#N/A</v>
      </c>
      <c r="E37" s="1097"/>
    </row>
    <row r="38" spans="1:5" x14ac:dyDescent="0.3">
      <c r="A38" s="1098" t="s">
        <v>1407</v>
      </c>
      <c r="B38" s="1098"/>
      <c r="C38" s="1098"/>
      <c r="D38" s="1098"/>
      <c r="E38" s="1099"/>
    </row>
    <row r="39" spans="1:5" ht="6" customHeight="1" x14ac:dyDescent="0.3">
      <c r="A39" s="4"/>
      <c r="B39" s="4"/>
      <c r="C39" s="4"/>
      <c r="D39" s="4"/>
      <c r="E39" s="1100"/>
    </row>
    <row r="40" spans="1:5" ht="18.600000000000001" thickBot="1" x14ac:dyDescent="0.4">
      <c r="A40" s="4"/>
      <c r="B40" s="4"/>
      <c r="C40" s="4"/>
      <c r="D40" s="1076" t="s">
        <v>533</v>
      </c>
      <c r="E40" s="1101">
        <f>SUM(E12:E37)</f>
        <v>97303</v>
      </c>
    </row>
    <row r="41" spans="1:5" ht="18.75" customHeight="1" thickBot="1" x14ac:dyDescent="0.35">
      <c r="A41" s="1102"/>
      <c r="B41" s="1103"/>
      <c r="C41" s="1103"/>
      <c r="D41" s="4"/>
      <c r="E41" s="1104" t="str">
        <f>'Discretionary Pg 2'!E41</f>
        <v>OUT OF BALANCE</v>
      </c>
    </row>
    <row r="42" spans="1:5" x14ac:dyDescent="0.3">
      <c r="A42" s="23" t="s">
        <v>233</v>
      </c>
      <c r="B42" s="4"/>
      <c r="C42" s="27" t="s">
        <v>234</v>
      </c>
      <c r="D42" s="11" t="str">
        <f>IF(E41="OUT OF BALANCE","(OVER)/UNDER","")</f>
        <v>(OVER)/UNDER</v>
      </c>
      <c r="E42" s="130">
        <f>'Discretionary Pg 2'!E42</f>
        <v>1588563</v>
      </c>
    </row>
    <row r="43" spans="1:5" x14ac:dyDescent="0.3">
      <c r="A43" s="23"/>
      <c r="B43" s="4"/>
      <c r="C43" s="4"/>
      <c r="D43" s="4"/>
      <c r="E43" s="4"/>
    </row>
    <row r="44" spans="1:5" x14ac:dyDescent="0.3">
      <c r="A44" s="23"/>
      <c r="B44" s="4"/>
      <c r="C44" s="4"/>
      <c r="D44" s="4"/>
      <c r="E44" s="4"/>
    </row>
    <row r="45" spans="1:5" ht="9" customHeight="1" thickBot="1" x14ac:dyDescent="0.35">
      <c r="A45" s="4"/>
      <c r="B45" s="4"/>
      <c r="C45" s="4"/>
      <c r="D45" s="4"/>
      <c r="E45" s="4"/>
    </row>
    <row r="46" spans="1:5" ht="14.4" thickBot="1" x14ac:dyDescent="0.35">
      <c r="A46" s="1441" t="s">
        <v>1405</v>
      </c>
      <c r="B46" s="1442"/>
      <c r="C46" s="1442"/>
      <c r="D46" s="1442"/>
      <c r="E46" s="1443"/>
    </row>
    <row r="47" spans="1:5" ht="18" customHeight="1" thickBot="1" x14ac:dyDescent="0.35">
      <c r="A47" s="1441" t="s">
        <v>1406</v>
      </c>
      <c r="B47" s="1442"/>
      <c r="C47" s="1105"/>
      <c r="D47" s="1106"/>
      <c r="E47" s="1107"/>
    </row>
    <row r="48" spans="1:5" x14ac:dyDescent="0.3">
      <c r="A48" s="4"/>
      <c r="B48" s="4"/>
      <c r="C48" s="4"/>
      <c r="D48" s="4"/>
      <c r="E48" s="4"/>
    </row>
    <row r="49" spans="1:5" x14ac:dyDescent="0.3">
      <c r="A49" s="4"/>
      <c r="B49" s="4"/>
      <c r="C49" s="4"/>
      <c r="D49" s="4"/>
      <c r="E49" s="1108" t="s">
        <v>1407</v>
      </c>
    </row>
    <row r="50" spans="1:5" x14ac:dyDescent="0.3">
      <c r="A50" s="4"/>
      <c r="B50" s="4"/>
      <c r="C50" s="4"/>
      <c r="D50" s="4"/>
      <c r="E50" s="4"/>
    </row>
    <row r="51" spans="1:5" x14ac:dyDescent="0.3">
      <c r="A51" s="4"/>
      <c r="B51" s="4"/>
      <c r="C51" s="4"/>
      <c r="D51" s="4"/>
      <c r="E51" s="4"/>
    </row>
  </sheetData>
  <sheetProtection password="DBAD" sheet="1" objects="1" scenarios="1" selectLockedCells="1"/>
  <mergeCells count="34">
    <mergeCell ref="C34:D34"/>
    <mergeCell ref="C27:D27"/>
    <mergeCell ref="C28:D28"/>
    <mergeCell ref="C21:D21"/>
    <mergeCell ref="C22:D22"/>
    <mergeCell ref="C29:D29"/>
    <mergeCell ref="C30:D30"/>
    <mergeCell ref="C23:D23"/>
    <mergeCell ref="C24:D24"/>
    <mergeCell ref="C25:D25"/>
    <mergeCell ref="C26:D26"/>
    <mergeCell ref="A46:E46"/>
    <mergeCell ref="A47:B47"/>
    <mergeCell ref="C13:D13"/>
    <mergeCell ref="C14:D14"/>
    <mergeCell ref="C16:D16"/>
    <mergeCell ref="C17:D17"/>
    <mergeCell ref="C19:D19"/>
    <mergeCell ref="C20:D20"/>
    <mergeCell ref="C15:D15"/>
    <mergeCell ref="C18:D18"/>
    <mergeCell ref="C35:D35"/>
    <mergeCell ref="C36:D36"/>
    <mergeCell ref="C37:D37"/>
    <mergeCell ref="C33:D33"/>
    <mergeCell ref="C31:D31"/>
    <mergeCell ref="C32:D32"/>
    <mergeCell ref="A1:J1"/>
    <mergeCell ref="A2:J2"/>
    <mergeCell ref="A3:J3"/>
    <mergeCell ref="A4:J4"/>
    <mergeCell ref="C12:D12"/>
    <mergeCell ref="D6:E6"/>
    <mergeCell ref="C11:D11"/>
  </mergeCells>
  <phoneticPr fontId="3" type="noConversion"/>
  <conditionalFormatting sqref="D12:D13 C12:D12 C12:C37">
    <cfRule type="cellIs" dxfId="21" priority="1" stopIfTrue="1" operator="equal">
      <formula>"ERROR - USE FOUR (4) DIGITS IN OBJECT CODE"</formula>
    </cfRule>
    <cfRule type="cellIs" dxfId="20" priority="2" stopIfTrue="1" operator="equal">
      <formula>"ERROR - OBJECT DOES NOT EXIST"</formula>
    </cfRule>
  </conditionalFormatting>
  <printOptions horizontalCentered="1"/>
  <pageMargins left="0.75" right="0.75" top="0.75" bottom="0.75" header="0.5" footer="0.5"/>
  <pageSetup scale="85" orientation="portrait" r:id="rId1"/>
  <headerFooter alignWithMargins="0">
    <oddHeader>&amp;RMIS 3149</oddHeader>
    <oddFooter>&amp;L&amp;D -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Enrollment</vt:lpstr>
      <vt:lpstr>Revenue Projection</vt:lpstr>
      <vt:lpstr>Pre-Determined</vt:lpstr>
      <vt:lpstr>Salary Menu MIS 3382</vt:lpstr>
      <vt:lpstr>Personnel List-Optional</vt:lpstr>
      <vt:lpstr>Position Summary</vt:lpstr>
      <vt:lpstr>ESE Compliance</vt:lpstr>
      <vt:lpstr>Health Services Position Choice</vt:lpstr>
      <vt:lpstr>Discretionary Pg 1</vt:lpstr>
      <vt:lpstr>Discretionary Pg 2</vt:lpstr>
      <vt:lpstr>Day Care Proj</vt:lpstr>
      <vt:lpstr>ESE Gifted</vt:lpstr>
      <vt:lpstr>Title I</vt:lpstr>
      <vt:lpstr>Object Codes</vt:lpstr>
      <vt:lpstr>'Day Care Proj'!Print_Area</vt:lpstr>
      <vt:lpstr>'Discretionary Pg 1'!Print_Area</vt:lpstr>
      <vt:lpstr>'Discretionary Pg 2'!Print_Area</vt:lpstr>
      <vt:lpstr>Enrollment!Print_Area</vt:lpstr>
      <vt:lpstr>'ESE Compliance'!Print_Area</vt:lpstr>
      <vt:lpstr>'ESE Gifted'!Print_Area</vt:lpstr>
      <vt:lpstr>'Health Services Position Choice'!Print_Area</vt:lpstr>
      <vt:lpstr>'Personnel List-Optional'!Print_Area</vt:lpstr>
      <vt:lpstr>'Position Summary'!Print_Area</vt:lpstr>
      <vt:lpstr>'Pre-Determined'!Print_Area</vt:lpstr>
      <vt:lpstr>'Revenue Projection'!Print_Area</vt:lpstr>
      <vt:lpstr>'Salary Menu MIS 3382'!Print_Area</vt:lpstr>
      <vt:lpstr>'Title I'!Print_Area</vt:lpstr>
      <vt:lpstr>'Personnel List-Optional'!Print_Titles</vt:lpstr>
      <vt:lpstr>'Position Summary'!Print_Titles</vt:lpstr>
      <vt:lpstr>'Salary Menu MIS 3382'!Print_Titles</vt:lpstr>
    </vt:vector>
  </TitlesOfParts>
  <Company>Okaloosa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McCollough</dc:creator>
  <cp:lastModifiedBy>Perry, Julie</cp:lastModifiedBy>
  <cp:lastPrinted>2012-03-20T12:54:56Z</cp:lastPrinted>
  <dcterms:created xsi:type="dcterms:W3CDTF">2001-04-05T13:55:04Z</dcterms:created>
  <dcterms:modified xsi:type="dcterms:W3CDTF">2012-03-27T22:47:54Z</dcterms:modified>
</cp:coreProperties>
</file>